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Sheet" sheetId="1" state="visible" r:id="rId1"/>
  </sheets>
  <calcPr refMode="A1" iterate="0" iterateCount="100" iterateDelta="0.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<sst xmlns="http://schemas.openxmlformats.org/spreadsheetml/2006/main" count="31" uniqueCount="31">
  <si>
    <t xml:space="preserve">U/P Raw</t>
  </si>
  <si>
    <t>Spending</t>
  </si>
  <si>
    <t>Date</t>
  </si>
  <si>
    <t>Supplier/Party</t>
  </si>
  <si>
    <t>Reason</t>
  </si>
  <si>
    <t>PRO?</t>
  </si>
  <si>
    <t>Out</t>
  </si>
  <si>
    <t xml:space="preserve">Cum out</t>
  </si>
  <si>
    <t>in</t>
  </si>
  <si>
    <t>MU</t>
  </si>
  <si>
    <t>Balance</t>
  </si>
  <si>
    <t>Notes</t>
  </si>
  <si>
    <t>P</t>
  </si>
  <si>
    <t xml:space="preserve">Scheduled 1/1/22</t>
  </si>
  <si>
    <t xml:space="preserve">Scheduled 15/10/22</t>
  </si>
  <si>
    <t xml:space="preserve">Scheduled 12/12/22</t>
  </si>
  <si>
    <t xml:space="preserve">Scheduled 30/11/22</t>
  </si>
  <si>
    <t xml:space="preserve">Scheduled 10/03/23</t>
  </si>
  <si>
    <t xml:space="preserve">Scheduled 1/12/22</t>
  </si>
  <si>
    <t xml:space="preserve">NOTE: payment was discounted</t>
  </si>
  <si>
    <t xml:space="preserve">estimated 25/2/23</t>
  </si>
  <si>
    <t xml:space="preserve">estimated 30/3/23</t>
  </si>
  <si>
    <t xml:space="preserve">Quantity mismatch</t>
  </si>
  <si>
    <t>TBC</t>
  </si>
  <si>
    <t xml:space="preserve">1st July on, 1k/week</t>
  </si>
  <si>
    <t>overpay</t>
  </si>
  <si>
    <t xml:space="preserve">payment due 28/12</t>
  </si>
  <si>
    <t xml:space="preserve">split 20/20/60, part 1</t>
  </si>
  <si>
    <t xml:space="preserve">split 20/20/60, part 2</t>
  </si>
  <si>
    <t>Past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</si>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</sst>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[$$-409]* #,##0.00_ ;_-[$$-409]* \-#,##0.00\ ;_-[$$-409]* &quot;-&quot;??_ ;_-@_ "/>
    <numFmt numFmtId="165" formatCode="dd/mm/yyyy"/>
    <numFmt numFmtId="166" formatCode="_([$$-409]* #,##0.00_);_([$$-409]* \(#,##0.00\);_([$$-409]* &quot;-&quot;??_);_(@_)"/>
  </numFmts>
  <fonts count="11">
    <font>
      <sz val="10.000000"/>
      <color theme="1"/>
      <name val="Arial"/>
    </font>
    <font>
      <sz val="10.000000"/>
      <name val="Arial"/>
    </font>
    <font>
      <sz val="11.000000"/>
      <color theme="1"/>
      <name val="Calibri"/>
      <scheme val="minor"/>
    </font>
    <font>
      <sz val="9.000000"/>
      <name val="Calibri"/>
      <scheme val="minor"/>
    </font>
    <font>
      <sz val="11.000000"/>
      <name val="Calibri"/>
      <scheme val="minor"/>
    </font>
    <font>
      <b/>
      <sz val="11.000000"/>
      <name val="Calibri"/>
      <scheme val="minor"/>
    </font>
    <font>
      <sz val="9.000000"/>
      <color theme="1"/>
      <name val="Calibri"/>
      <scheme val="minor"/>
    </font>
    <font>
      <b/>
      <sz val="14.000000"/>
      <color theme="1"/>
      <name val="Calibri"/>
      <scheme val="minor"/>
    </font>
    <font>
      <b/>
      <sz val="11.000000"/>
      <color theme="1"/>
      <name val="Calibri"/>
      <scheme val="minor"/>
    </font>
    <font>
      <u/>
      <sz val="11.000000"/>
      <color theme="10"/>
      <name val="Calibri"/>
    </font>
    <font>
      <sz val="11.000000"/>
      <color indexed="2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4">
    <xf fontId="0" fillId="0" borderId="0" numFmtId="0" xfId="0" applyProtection="0">
      <protection hidden="0" locked="1"/>
    </xf>
    <xf fontId="2" fillId="0" borderId="0" numFmtId="0" xfId="0" applyFont="1" applyAlignment="1" applyProtection="0">
      <alignment horizontal="center"/>
    </xf>
    <xf fontId="2" fillId="0" borderId="0" numFmtId="164" xfId="1" applyNumberFormat="1" applyFont="1" applyAlignment="1" applyProtection="0">
      <alignment horizontal="center"/>
    </xf>
    <xf fontId="2" fillId="0" borderId="0" numFmtId="165" xfId="0" applyNumberFormat="1" applyFont="1" applyAlignment="1" applyProtection="0">
      <alignment horizontal="center"/>
    </xf>
    <xf fontId="3" fillId="0" borderId="0" numFmtId="164" xfId="0" applyNumberFormat="1" applyFont="1" applyAlignment="1" applyProtection="0">
      <alignment horizontal="right"/>
    </xf>
    <xf fontId="2" fillId="0" borderId="0" numFmtId="166" xfId="0" applyNumberFormat="1" applyFont="1" applyProtection="0"/>
    <xf fontId="4" fillId="0" borderId="0" numFmtId="0" xfId="0" applyFont="1" applyAlignment="1" applyProtection="0">
      <alignment horizontal="center"/>
    </xf>
    <xf fontId="4" fillId="0" borderId="0" numFmtId="164" xfId="0" applyNumberFormat="1" applyFont="1" applyProtection="0"/>
    <xf fontId="4" fillId="0" borderId="0" numFmtId="165" xfId="0" applyNumberFormat="1" applyFont="1" applyProtection="0"/>
    <xf fontId="5" fillId="0" borderId="0" numFmtId="0" xfId="0" applyFont="1" applyAlignment="1" applyProtection="0">
      <alignment horizontal="left"/>
    </xf>
    <xf fontId="6" fillId="0" borderId="0" numFmtId="164" xfId="1" applyNumberFormat="1" applyFont="1" applyAlignment="1" applyProtection="0">
      <alignment horizontal="right"/>
    </xf>
    <xf fontId="7" fillId="0" borderId="0" numFmtId="0" xfId="0" applyFont="1" applyAlignment="1" applyProtection="0">
      <alignment horizontal="center"/>
    </xf>
    <xf fontId="8" fillId="0" borderId="0" numFmtId="165" xfId="0" applyNumberFormat="1" applyFont="1" applyAlignment="1" applyProtection="0">
      <alignment horizontal="left"/>
    </xf>
    <xf fontId="2" fillId="0" borderId="0" numFmtId="166" xfId="3" applyNumberFormat="1" applyFont="1" applyProtection="0"/>
    <xf fontId="2" fillId="0" borderId="0" numFmtId="164" xfId="1" applyNumberFormat="1" applyFont="1" applyProtection="0"/>
    <xf fontId="8" fillId="0" borderId="0" numFmtId="0" xfId="0" applyFont="1" applyAlignment="1" applyProtection="0">
      <alignment horizontal="left"/>
    </xf>
    <xf fontId="8" fillId="0" borderId="0" numFmtId="0" xfId="0" applyFont="1" applyProtection="0"/>
    <xf fontId="8" fillId="0" borderId="0" numFmtId="164" xfId="1" applyNumberFormat="1" applyFont="1" applyProtection="0"/>
    <xf fontId="8" fillId="0" borderId="0" numFmtId="164" xfId="1" applyNumberFormat="1" applyFont="1" applyAlignment="1" applyProtection="0">
      <alignment horizontal="center"/>
    </xf>
    <xf fontId="8" fillId="0" borderId="0" numFmtId="165" xfId="0" applyNumberFormat="1" applyFont="1" applyAlignment="1" applyProtection="0">
      <alignment horizontal="center"/>
    </xf>
    <xf fontId="2" fillId="0" borderId="0" numFmtId="165" xfId="0" applyNumberFormat="1" applyFont="1" applyAlignment="1" applyProtection="0">
      <alignment horizontal="left"/>
    </xf>
    <xf fontId="2" fillId="0" borderId="0" numFmtId="0" xfId="0" applyFont="1" applyProtection="0"/>
    <xf fontId="2" fillId="0" borderId="0" numFmtId="2" xfId="1" applyNumberFormat="1" applyFont="1" applyAlignment="1" applyProtection="0">
      <alignment horizontal="center"/>
    </xf>
    <xf fontId="2" fillId="0" borderId="0" numFmtId="166" xfId="0" applyNumberFormat="1" applyFont="1" applyAlignment="1" applyProtection="0">
      <alignment horizontal="center"/>
    </xf>
    <xf fontId="2" fillId="0" borderId="0" numFmtId="9" xfId="5" applyNumberFormat="1" applyFont="1" applyAlignment="1" applyProtection="0">
      <alignment horizontal="center"/>
    </xf>
    <xf fontId="9" fillId="0" borderId="0" numFmtId="0" xfId="0" applyFont="1" applyProtection="0"/>
    <xf fontId="2" fillId="0" borderId="0" numFmtId="165" xfId="0" applyNumberFormat="1" applyFont="1" applyProtection="0"/>
    <xf fontId="10" fillId="0" borderId="0" numFmtId="0" xfId="0" applyFont="1" applyProtection="0"/>
    <xf fontId="2" fillId="0" borderId="1" numFmtId="165" xfId="0" applyNumberFormat="1" applyFont="1" applyBorder="1" applyProtection="0"/>
    <xf fontId="2" fillId="0" borderId="1" numFmtId="0" xfId="0" applyFont="1" applyBorder="1" applyProtection="0"/>
    <xf fontId="2" fillId="0" borderId="1" numFmtId="0" xfId="0" applyFont="1" applyBorder="1" applyAlignment="1" applyProtection="0">
      <alignment horizontal="center"/>
    </xf>
    <xf fontId="2" fillId="0" borderId="1" numFmtId="166" xfId="0" applyNumberFormat="1" applyFont="1" applyBorder="1" applyAlignment="1" applyProtection="0">
      <alignment horizontal="center"/>
    </xf>
    <xf fontId="8" fillId="0" borderId="0" numFmtId="165" xfId="0" applyNumberFormat="1" applyFont="1" applyProtection="0"/>
    <xf fontId="2" fillId="0" borderId="0" numFmtId="166" xfId="0" applyNumberFormat="1" applyFont="1" applyAlignment="1" applyProtection="0">
      <alignment horizontal="right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400" zoomScale="100" workbookViewId="0">
      <selection activeCell="A1" activeCellId="0" sqref="A1"/>
    </sheetView>
  </sheetViews>
  <sheetFormatPr defaultColWidth="8.6875" defaultRowHeight="12.75"/>
  <cols>
    <col customWidth="1" min="1" max="1" width="12.140625"/>
    <col customWidth="1" min="2" max="2" width="15.42578125"/>
    <col customWidth="1" min="3" max="3" width="48.5703125"/>
    <col bestFit="1" customWidth="1" min="4" max="4" width="6.42578125"/>
    <col customWidth="1" min="5" max="5" width="14.7109375"/>
    <col customWidth="1" min="6" max="6" width="14"/>
    <col customWidth="1" min="7" max="7" width="14.7109375"/>
    <col customWidth="1" min="8" max="8" width="5.85546875"/>
    <col customWidth="1" min="9" max="9" width="15.42578125"/>
    <col customWidth="1" min="10" max="10" width="26.5703125"/>
    <col customWidth="1" min="11" max="11" width="4.140625"/>
    <col customWidth="1" min="12" max="12" width="3.42578125"/>
    <col customWidth="1" min="13" max="13" width="4.28515625"/>
    <col customWidth="1" min="14" max="14" width="5.85546875"/>
    <col customWidth="1" min="15" max="15" width="6.140625"/>
    <col bestFit="1" customWidth="1" min="16" max="17" width="12"/>
    <col customWidth="1" min="18" max="18" width="8.6875"/>
    <col bestFit="1" customWidth="1" min="19" max="20" width="11"/>
  </cols>
  <sheetData>
    <row r="1" ht="12.75">
      <c r="A1" s="1"/>
      <c r="B1" s="1"/>
      <c r="C1" s="1"/>
      <c r="D1" s="1"/>
      <c r="E1" s="2"/>
      <c r="F1" s="2"/>
      <c r="G1" s="2"/>
      <c r="H1"/>
      <c r="I1" s="3"/>
      <c r="J1" s="2"/>
      <c r="K1" s="4"/>
      <c r="L1"/>
      <c r="M1"/>
      <c r="N1"/>
      <c r="O1"/>
      <c r="P1" s="5"/>
      <c r="Q1" s="5"/>
      <c r="R1"/>
      <c r="S1"/>
      <c r="T1"/>
    </row>
    <row r="2" ht="12.75">
      <c r="A2" s="1"/>
      <c r="B2" s="6"/>
      <c r="C2" s="6"/>
      <c r="D2" s="6"/>
      <c r="E2" s="7"/>
      <c r="F2" s="7"/>
      <c r="G2" s="7"/>
      <c r="H2"/>
      <c r="I2" s="8"/>
      <c r="J2" s="2"/>
      <c r="K2" s="4"/>
      <c r="L2"/>
      <c r="M2"/>
      <c r="N2"/>
      <c r="O2"/>
      <c r="P2" s="5"/>
      <c r="Q2" s="5"/>
      <c r="R2"/>
      <c r="S2"/>
      <c r="T2"/>
    </row>
    <row r="3" ht="12.75">
      <c r="A3" s="6"/>
      <c r="B3" s="6"/>
      <c r="C3" s="6"/>
      <c r="D3" s="6"/>
      <c r="E3" s="7"/>
      <c r="F3" s="7"/>
      <c r="G3" s="7"/>
      <c r="H3"/>
      <c r="I3" s="8"/>
      <c r="J3" s="2"/>
      <c r="K3" s="4"/>
      <c r="L3"/>
      <c r="M3"/>
      <c r="N3"/>
      <c r="O3">
        <v>1.2250000000000001</v>
      </c>
      <c r="P3" s="5"/>
      <c r="Q3" s="5"/>
      <c r="R3"/>
      <c r="S3"/>
      <c r="T3"/>
    </row>
    <row r="4" ht="12.75">
      <c r="A4" s="9"/>
      <c r="B4" s="6"/>
      <c r="C4" s="6"/>
      <c r="D4" s="6"/>
      <c r="E4" s="7"/>
      <c r="F4" s="7"/>
      <c r="G4" s="7"/>
      <c r="H4"/>
      <c r="I4" s="8"/>
      <c r="J4" s="2"/>
      <c r="K4" s="10"/>
      <c r="L4"/>
      <c r="M4"/>
      <c r="N4">
        <v>1.2</v>
      </c>
      <c r="O4">
        <v>1.2124999999999999</v>
      </c>
      <c r="P4" s="5"/>
      <c r="Q4" s="5"/>
      <c r="R4"/>
      <c r="S4"/>
      <c r="T4"/>
    </row>
    <row r="5" ht="12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/>
      <c r="M5"/>
      <c r="N5">
        <v>1.2</v>
      </c>
      <c r="O5">
        <v>1.20625</v>
      </c>
      <c r="P5" s="5"/>
      <c r="Q5" s="5"/>
      <c r="R5"/>
      <c r="S5"/>
      <c r="T5"/>
    </row>
    <row r="6" ht="12.7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/>
      <c r="M6"/>
      <c r="N6">
        <v>1.2</v>
      </c>
      <c r="O6">
        <v>1.2</v>
      </c>
      <c r="P6" s="5"/>
      <c r="Q6" s="5"/>
      <c r="R6"/>
      <c r="S6"/>
      <c r="T6"/>
    </row>
    <row r="7" ht="12.75">
      <c r="A7"/>
      <c r="B7"/>
      <c r="C7"/>
      <c r="D7" s="1"/>
      <c r="E7"/>
      <c r="F7"/>
      <c r="G7" t="s">
        <v>0</v>
      </c>
      <c r="H7">
        <v>88</v>
      </c>
      <c r="I7"/>
      <c r="J7"/>
      <c r="K7"/>
      <c r="L7"/>
      <c r="M7"/>
      <c r="N7"/>
      <c r="O7"/>
      <c r="P7" s="5"/>
      <c r="Q7" s="5"/>
      <c r="R7"/>
      <c r="S7"/>
      <c r="T7"/>
    </row>
    <row r="8" ht="12.75">
      <c r="A8"/>
      <c r="B8"/>
      <c r="C8"/>
      <c r="D8" s="1"/>
      <c r="E8"/>
      <c r="F8"/>
      <c r="G8"/>
      <c r="H8"/>
      <c r="I8"/>
      <c r="J8"/>
      <c r="K8"/>
      <c r="L8"/>
      <c r="M8"/>
      <c r="N8"/>
      <c r="O8"/>
      <c r="P8" s="5"/>
      <c r="Q8" s="5"/>
      <c r="R8"/>
      <c r="S8"/>
      <c r="T8"/>
    </row>
    <row r="9" ht="12.75">
      <c r="A9" s="12" t="s">
        <v>1</v>
      </c>
      <c r="B9" s="13"/>
      <c r="C9" s="14"/>
      <c r="D9" s="2"/>
      <c r="E9" s="3"/>
      <c r="F9" s="3"/>
      <c r="G9" s="3"/>
      <c r="H9" s="3"/>
      <c r="I9"/>
      <c r="J9"/>
      <c r="K9"/>
      <c r="L9"/>
      <c r="M9"/>
      <c r="N9"/>
      <c r="O9"/>
      <c r="P9" s="5"/>
      <c r="Q9" s="5"/>
      <c r="R9"/>
      <c r="S9"/>
      <c r="T9"/>
    </row>
    <row r="10" ht="12.75">
      <c r="A10" s="15" t="s">
        <v>2</v>
      </c>
      <c r="B10" s="16" t="s">
        <v>3</v>
      </c>
      <c r="C10" s="17" t="s">
        <v>4</v>
      </c>
      <c r="D10" s="18" t="s">
        <v>5</v>
      </c>
      <c r="E10" s="19" t="s">
        <v>6</v>
      </c>
      <c r="F10" s="19" t="s">
        <v>7</v>
      </c>
      <c r="G10" s="19" t="s">
        <v>8</v>
      </c>
      <c r="H10" s="19" t="s">
        <v>9</v>
      </c>
      <c r="I10" s="16" t="s">
        <v>10</v>
      </c>
      <c r="J10" s="16" t="s">
        <v>11</v>
      </c>
      <c r="K10"/>
      <c r="L10"/>
      <c r="M10"/>
      <c r="N10"/>
      <c r="O10"/>
      <c r="P10" s="5"/>
      <c r="Q10" s="5"/>
      <c r="R10"/>
      <c r="S10"/>
      <c r="T10"/>
    </row>
    <row r="11" ht="12.75">
      <c r="A11" s="20">
        <v>44769</v>
      </c>
      <c r="B11" s="21"/>
      <c r="C11" s="14"/>
      <c r="D11" s="22"/>
      <c r="E11" s="23"/>
      <c r="F11" s="23">
        <f>SUM($E$11:E11)</f>
        <v>0</v>
      </c>
      <c r="G11" s="23">
        <v>24981.700000000001</v>
      </c>
      <c r="H11" s="24">
        <f>IF(F11/$H$7&lt;50000,$N$1,IF(F11/$H$7&lt;100000,$N$2,IF(F11/$H$7&lt;150000,$N$3,IF(F11/$H$7&lt;200000,$N$4,IF(F11/$H$7&lt;250000,$N$5,$N$6)))))</f>
        <v>0</v>
      </c>
      <c r="I11" s="23">
        <f>G11-E11*1.03*H11</f>
        <v>24981.700000000001</v>
      </c>
      <c r="J11" s="21"/>
      <c r="K11"/>
      <c r="L11"/>
      <c r="M11"/>
      <c r="N11" s="25"/>
      <c r="O11"/>
      <c r="P11" s="5"/>
      <c r="Q11" s="5"/>
      <c r="R11"/>
      <c r="S11"/>
      <c r="T11"/>
    </row>
    <row r="12" ht="12.75">
      <c r="A12" s="26">
        <v>44794</v>
      </c>
      <c r="B12"/>
      <c r="C12"/>
      <c r="D12" s="1" t="s">
        <v>12</v>
      </c>
      <c r="E12" s="23">
        <v>695</v>
      </c>
      <c r="F12" s="23">
        <f>SUM($E$11:E12)</f>
        <v>695</v>
      </c>
      <c r="G12" s="23"/>
      <c r="H12" s="24">
        <f>IF(F12/$H$7&lt;50000,$N$1,IF(F12/$H$7&lt;100000,$N$2,IF(F12/$H$7&lt;150000,$N$3,IF(F12/$H$7&lt;200000,$N$4,IF(F12/$H$7&lt;250000,$N$5,$N$6)))))</f>
        <v>0</v>
      </c>
      <c r="I12" s="23">
        <f>G12+I11-E12*IF(D12="P",1.03,1)*H12</f>
        <v>24981.700000000001</v>
      </c>
      <c r="J12"/>
      <c r="K12"/>
      <c r="L12"/>
      <c r="M12"/>
      <c r="N12" s="25"/>
      <c r="O12"/>
      <c r="P12" s="5"/>
      <c r="Q12" s="5"/>
      <c r="R12"/>
      <c r="S12"/>
      <c r="T12"/>
    </row>
    <row r="13" ht="12.75">
      <c r="A13" s="26">
        <v>44794</v>
      </c>
      <c r="B13"/>
      <c r="C13"/>
      <c r="D13" s="1" t="s">
        <v>12</v>
      </c>
      <c r="E13" s="23">
        <f>16128*0.3</f>
        <v>4838.3999999999996</v>
      </c>
      <c r="F13" s="23">
        <f>SUM($E$11:E13)</f>
        <v>5533.3999999999996</v>
      </c>
      <c r="G13" s="23"/>
      <c r="H13" s="24">
        <f>IF(F13/$H$7&lt;50000,$N$1,IF(F13/$H$7&lt;100000,$N$2,IF(F13/$H$7&lt;150000,$N$3,IF(F13/$H$7&lt;200000,$N$4,IF(F13/$H$7&lt;250000,$N$5,$N$6)))))</f>
        <v>0</v>
      </c>
      <c r="I13" s="23">
        <f>G13+I12-E13*IF(D13="P",1.03,1)*H13</f>
        <v>24981.700000000001</v>
      </c>
      <c r="J13"/>
      <c r="K13"/>
      <c r="L13"/>
      <c r="M13"/>
      <c r="N13" s="25"/>
      <c r="O13"/>
      <c r="P13" s="5"/>
      <c r="Q13" s="5"/>
      <c r="R13"/>
      <c r="S13"/>
      <c r="T13"/>
    </row>
    <row r="14" ht="12.75">
      <c r="A14" s="26">
        <v>44796</v>
      </c>
      <c r="B14"/>
      <c r="C14"/>
      <c r="D14" s="1"/>
      <c r="E14" s="23"/>
      <c r="F14" s="23">
        <f>SUM($E$11:E14)</f>
        <v>5533.3999999999996</v>
      </c>
      <c r="G14" s="23">
        <v>249981.70000000001</v>
      </c>
      <c r="H14" s="24">
        <f>IF(F14/$H$7&lt;50000,$N$1,IF(F14/$H$7&lt;100000,$N$2,IF(F14/$H$7&lt;150000,$N$3,IF(F14/$H$7&lt;200000,$N$4,IF(F14/$H$7&lt;250000,$N$5,$N$6)))))</f>
        <v>0</v>
      </c>
      <c r="I14" s="23">
        <f>G14+I13-E14*IF(D14="P",1.03,1)*H14</f>
        <v>274963.40000000002</v>
      </c>
      <c r="J14"/>
      <c r="K14"/>
      <c r="L14"/>
      <c r="M14"/>
      <c r="N14" s="25"/>
      <c r="O14"/>
      <c r="P14" s="5"/>
      <c r="Q14" s="5"/>
      <c r="R14"/>
      <c r="S14"/>
      <c r="T14"/>
    </row>
    <row r="15" ht="12.75">
      <c r="A15" s="26">
        <v>44797</v>
      </c>
      <c r="B15" s="21"/>
      <c r="C15" s="21"/>
      <c r="D15" s="1"/>
      <c r="E15" s="23"/>
      <c r="F15" s="23">
        <f>SUM($E$11:E15)</f>
        <v>5533.3999999999996</v>
      </c>
      <c r="G15" s="23">
        <v>129084</v>
      </c>
      <c r="H15" s="24">
        <f>IF(F15/$H$7&lt;50000,$N$1,IF(F15/$H$7&lt;100000,$N$2,IF(F15/$H$7&lt;150000,$N$3,IF(F15/$H$7&lt;200000,$N$4,IF(F15/$H$7&lt;250000,$N$5,$N$6)))))</f>
        <v>0</v>
      </c>
      <c r="I15" s="23">
        <f>G15+I14-E15*IF(D15="P",1.03,1)*H15</f>
        <v>404047.40000000002</v>
      </c>
      <c r="J15"/>
      <c r="K15"/>
      <c r="L15"/>
      <c r="M15"/>
      <c r="N15" s="25"/>
      <c r="O15"/>
      <c r="P15" s="5"/>
      <c r="Q15" s="5"/>
      <c r="R15"/>
      <c r="S15"/>
      <c r="T15"/>
    </row>
    <row r="16" ht="12.75">
      <c r="A16" s="26">
        <v>44797</v>
      </c>
      <c r="B16"/>
      <c r="C16"/>
      <c r="D16" s="1" t="s">
        <v>12</v>
      </c>
      <c r="E16" s="23">
        <v>70177</v>
      </c>
      <c r="F16" s="23">
        <f>SUM($E$11:E16)</f>
        <v>75710.399999999994</v>
      </c>
      <c r="G16" s="23"/>
      <c r="H16" s="24">
        <f>IF(F16/$H$7&lt;50000,$N$1,IF(F16/$H$7&lt;100000,$N$2,IF(F16/$H$7&lt;150000,$N$3,IF(F16/$H$7&lt;200000,$N$4,IF(F16/$H$7&lt;250000,$N$5,$N$6)))))</f>
        <v>0</v>
      </c>
      <c r="I16" s="23">
        <f>G16+I15-E16*IF(D16="P",1.03,1)*H16</f>
        <v>404047.40000000002</v>
      </c>
      <c r="J16"/>
      <c r="K16"/>
      <c r="L16"/>
      <c r="M16"/>
      <c r="N16" s="25"/>
      <c r="O16"/>
      <c r="P16" s="5"/>
      <c r="Q16" s="5"/>
      <c r="R16"/>
      <c r="S16"/>
      <c r="T16"/>
    </row>
    <row r="17" ht="12.75">
      <c r="A17" s="26">
        <v>44797</v>
      </c>
      <c r="B17"/>
      <c r="C17"/>
      <c r="D17" s="1" t="s">
        <v>12</v>
      </c>
      <c r="E17" s="23">
        <v>1188</v>
      </c>
      <c r="F17" s="23">
        <f>SUM($E$11:E17)</f>
        <v>76898.399999999994</v>
      </c>
      <c r="G17" s="23"/>
      <c r="H17" s="24">
        <f>IF(F17/$H$7&lt;50000,$N$1,IF(F17/$H$7&lt;100000,$N$2,IF(F17/$H$7&lt;150000,$N$3,IF(F17/$H$7&lt;200000,$N$4,IF(F17/$H$7&lt;250000,$N$5,$N$6)))))</f>
        <v>0</v>
      </c>
      <c r="I17" s="23">
        <f>G17+I16-E17*IF(D17="P",1.03,1)*H17</f>
        <v>404047.40000000002</v>
      </c>
      <c r="J17"/>
      <c r="K17"/>
      <c r="L17"/>
      <c r="M17"/>
      <c r="N17" s="25"/>
      <c r="O17"/>
      <c r="P17" s="5"/>
      <c r="Q17" s="5"/>
      <c r="R17"/>
      <c r="S17"/>
      <c r="T17"/>
    </row>
    <row r="18" ht="12.75">
      <c r="A18" s="26">
        <v>44797</v>
      </c>
      <c r="B18" s="21"/>
      <c r="C18"/>
      <c r="D18" s="1" t="s">
        <v>12</v>
      </c>
      <c r="E18" s="23">
        <v>110470.56</v>
      </c>
      <c r="F18" s="23">
        <f>SUM($E$11:E18)</f>
        <v>187368.95999999999</v>
      </c>
      <c r="G18" s="23"/>
      <c r="H18" s="24">
        <f>IF(F18/$H$7&lt;50000,$N$1,IF(F18/$H$7&lt;100000,$N$2,IF(F18/$H$7&lt;150000,$N$3,IF(F18/$H$7&lt;200000,$N$4,IF(F18/$H$7&lt;250000,$N$5,$N$6)))))</f>
        <v>0</v>
      </c>
      <c r="I18" s="23">
        <f>G18+I17-E18*IF(D18="P",1.03,1)*H18</f>
        <v>404047.40000000002</v>
      </c>
      <c r="J18" t="s">
        <v>13</v>
      </c>
      <c r="K18"/>
      <c r="L18"/>
      <c r="M18"/>
      <c r="N18" s="25"/>
      <c r="O18"/>
      <c r="P18" s="5"/>
      <c r="Q18" s="5"/>
      <c r="R18"/>
      <c r="S18"/>
      <c r="T18"/>
    </row>
    <row r="19" ht="12.75">
      <c r="A19" s="26">
        <v>44797</v>
      </c>
      <c r="B19" s="21"/>
      <c r="C19"/>
      <c r="D19" s="1" t="s">
        <v>12</v>
      </c>
      <c r="E19" s="23">
        <v>105478</v>
      </c>
      <c r="F19" s="23">
        <f>SUM($E$11:E19)</f>
        <v>292846.95999999996</v>
      </c>
      <c r="G19" s="23"/>
      <c r="H19" s="24">
        <f>IF(F19/$H$7&lt;50000,$N$1,IF(F19/$H$7&lt;100000,$N$2,IF(F19/$H$7&lt;150000,$N$3,IF(F19/$H$7&lt;200000,$N$4,IF(F19/$H$7&lt;250000,$N$5,$N$6)))))</f>
        <v>0</v>
      </c>
      <c r="I19" s="23">
        <f>G19+I18-E19*IF(D19="P",1.03,1)*H19</f>
        <v>404047.40000000002</v>
      </c>
      <c r="J19" s="21" t="s">
        <v>13</v>
      </c>
      <c r="K19"/>
      <c r="L19"/>
      <c r="M19"/>
      <c r="N19" s="25"/>
      <c r="O19"/>
      <c r="P19" s="5"/>
      <c r="Q19" s="5"/>
      <c r="R19"/>
      <c r="S19"/>
      <c r="T19"/>
    </row>
    <row r="20" ht="12.75">
      <c r="A20" s="26">
        <v>44798</v>
      </c>
      <c r="B20"/>
      <c r="C20" s="21"/>
      <c r="D20" s="1" t="s">
        <v>12</v>
      </c>
      <c r="E20" s="23">
        <v>4817.3400000000001</v>
      </c>
      <c r="F20" s="23">
        <f>SUM($E$11:E20)</f>
        <v>297664.29999999999</v>
      </c>
      <c r="G20" s="23"/>
      <c r="H20" s="24">
        <f>IF(F20/$H$7&lt;50000,$N$1,IF(F20/$H$7&lt;100000,$N$2,IF(F20/$H$7&lt;150000,$N$3,IF(F20/$H$7&lt;200000,$N$4,IF(F20/$H$7&lt;250000,$N$5,$N$6)))))</f>
        <v>0</v>
      </c>
      <c r="I20" s="23">
        <f>G20+I19-E20*IF(D20="P",1.03,1)*H20</f>
        <v>404047.40000000002</v>
      </c>
      <c r="J20"/>
      <c r="K20"/>
      <c r="L20"/>
      <c r="M20"/>
      <c r="N20" s="25"/>
      <c r="O20"/>
      <c r="P20" s="5"/>
      <c r="Q20" s="5"/>
      <c r="R20"/>
      <c r="S20"/>
      <c r="T20"/>
    </row>
    <row r="21" ht="12.75">
      <c r="A21" s="26">
        <v>44804</v>
      </c>
      <c r="B21"/>
      <c r="C21"/>
      <c r="D21" s="1" t="s">
        <v>12</v>
      </c>
      <c r="E21" s="23">
        <v>75.200000000000003</v>
      </c>
      <c r="F21" s="23">
        <f>SUM($E$11:E21)</f>
        <v>297739.5</v>
      </c>
      <c r="G21" s="23"/>
      <c r="H21" s="24">
        <f>IF(F21/$H$7&lt;50000,$N$1,IF(F21/$H$7&lt;100000,$N$2,IF(F21/$H$7&lt;150000,$N$3,IF(F21/$H$7&lt;200000,$N$4,IF(F21/$H$7&lt;250000,$N$5,$N$6)))))</f>
        <v>0</v>
      </c>
      <c r="I21" s="23">
        <f>G21+I20-E21*IF(D21="P",1.03,1)*H21</f>
        <v>404047.40000000002</v>
      </c>
      <c r="J21"/>
      <c r="K21"/>
      <c r="L21"/>
      <c r="M21"/>
      <c r="N21" s="25"/>
      <c r="O21"/>
      <c r="P21" s="5"/>
      <c r="Q21" s="5"/>
      <c r="R21"/>
      <c r="S21"/>
      <c r="T21"/>
    </row>
    <row r="22" ht="12.75">
      <c r="A22" s="26">
        <v>44806</v>
      </c>
      <c r="B22" s="21"/>
      <c r="C22" s="21"/>
      <c r="D22" s="1" t="s">
        <v>12</v>
      </c>
      <c r="E22" s="23">
        <v>5682</v>
      </c>
      <c r="F22" s="23">
        <f>SUM($E$11:E22)</f>
        <v>303421.5</v>
      </c>
      <c r="G22" s="23"/>
      <c r="H22" s="24">
        <f>IF(F22/$H$7&lt;50000,$N$1,IF(F22/$H$7&lt;100000,$N$2,IF(F22/$H$7&lt;150000,$N$3,IF(F22/$H$7&lt;200000,$N$4,IF(F22/$H$7&lt;250000,$N$5,$N$6)))))</f>
        <v>0</v>
      </c>
      <c r="I22" s="23">
        <f>G22+I21-E22*IF(D22="P",1.03,1)*H22</f>
        <v>404047.40000000002</v>
      </c>
      <c r="J22" s="21" t="s">
        <v>14</v>
      </c>
      <c r="K22"/>
      <c r="L22"/>
      <c r="M22"/>
      <c r="N22" s="25"/>
      <c r="O22"/>
      <c r="P22" s="5"/>
      <c r="Q22" s="5"/>
      <c r="R22"/>
      <c r="S22"/>
      <c r="T22"/>
    </row>
    <row r="23" ht="12.75">
      <c r="A23" s="26">
        <v>44807</v>
      </c>
      <c r="B23"/>
      <c r="C23"/>
      <c r="D23" s="1" t="s">
        <v>12</v>
      </c>
      <c r="E23" s="23">
        <f>2.85*10640*0.7</f>
        <v>21226.799999999999</v>
      </c>
      <c r="F23" s="23">
        <f>SUM($E$11:E23)</f>
        <v>324648.29999999999</v>
      </c>
      <c r="G23" s="23"/>
      <c r="H23" s="24">
        <f>IF(F23/$H$7&lt;50000,$N$1,IF(F23/$H$7&lt;100000,$N$2,IF(F23/$H$7&lt;150000,$N$3,IF(F23/$H$7&lt;200000,$N$4,IF(F23/$H$7&lt;250000,$N$5,$N$6)))))</f>
        <v>0</v>
      </c>
      <c r="I23" s="23">
        <f>G23+I22-E23*IF(D23="P",1.03,1)*H23</f>
        <v>404047.40000000002</v>
      </c>
      <c r="J23"/>
      <c r="K23"/>
      <c r="L23"/>
      <c r="M23"/>
      <c r="N23" s="25"/>
      <c r="O23"/>
      <c r="P23" s="5"/>
      <c r="Q23" s="5"/>
      <c r="R23"/>
      <c r="S23"/>
      <c r="T23"/>
    </row>
    <row r="24" ht="12.75">
      <c r="A24" s="26">
        <v>44807</v>
      </c>
      <c r="B24" s="21"/>
      <c r="C24" s="21"/>
      <c r="D24" s="1" t="s">
        <v>12</v>
      </c>
      <c r="E24" s="23">
        <v>6222</v>
      </c>
      <c r="F24" s="23">
        <f>SUM($E$11:E24)</f>
        <v>330870.29999999999</v>
      </c>
      <c r="G24" s="23"/>
      <c r="H24" s="24">
        <f>IF(F24/$H$7&lt;50000,$N$1,IF(F24/$H$7&lt;100000,$N$2,IF(F24/$H$7&lt;150000,$N$3,IF(F24/$H$7&lt;200000,$N$4,IF(F24/$H$7&lt;250000,$N$5,$N$6)))))</f>
        <v>0</v>
      </c>
      <c r="I24" s="23">
        <f>G24+I23-E24*IF(D24="P",1.03,1)*H24</f>
        <v>404047.40000000002</v>
      </c>
      <c r="J24"/>
      <c r="K24"/>
      <c r="L24"/>
      <c r="M24"/>
      <c r="N24" s="25"/>
      <c r="O24"/>
      <c r="P24" s="5"/>
      <c r="Q24" s="5"/>
      <c r="R24"/>
      <c r="S24"/>
      <c r="T24"/>
    </row>
    <row r="25" ht="12.75">
      <c r="A25" s="26">
        <v>44811</v>
      </c>
      <c r="B25"/>
      <c r="C25"/>
      <c r="D25" s="1" t="s">
        <v>12</v>
      </c>
      <c r="E25" s="23">
        <v>1440</v>
      </c>
      <c r="F25" s="23">
        <f>SUM($E$11:E25)</f>
        <v>332310.29999999999</v>
      </c>
      <c r="G25" s="23"/>
      <c r="H25" s="24">
        <f>IF(F25/$H$7&lt;50000,$N$1,IF(F25/$H$7&lt;100000,$N$2,IF(F25/$H$7&lt;150000,$N$3,IF(F25/$H$7&lt;200000,$N$4,IF(F25/$H$7&lt;250000,$N$5,$N$6)))))</f>
        <v>0</v>
      </c>
      <c r="I25" s="23">
        <f>G25+I24-E25*IF(D25="P",1.03,1)*H25</f>
        <v>404047.40000000002</v>
      </c>
      <c r="J25"/>
      <c r="K25"/>
      <c r="L25"/>
      <c r="M25"/>
      <c r="N25" s="25"/>
      <c r="O25"/>
      <c r="P25" s="5"/>
      <c r="Q25" s="5"/>
      <c r="R25"/>
      <c r="S25"/>
      <c r="T25"/>
    </row>
    <row r="26" ht="12.75">
      <c r="A26" s="26">
        <v>44811</v>
      </c>
      <c r="B26"/>
      <c r="C26"/>
      <c r="D26" s="1" t="s">
        <v>12</v>
      </c>
      <c r="E26" s="23">
        <f>10200*0.31*0.3</f>
        <v>948.59999999999991</v>
      </c>
      <c r="F26" s="23">
        <f>SUM($E$11:E26)</f>
        <v>333258.89999999997</v>
      </c>
      <c r="G26" s="23"/>
      <c r="H26" s="24">
        <f>IF(F26/$H$7&lt;50000,$N$1,IF(F26/$H$7&lt;100000,$N$2,IF(F26/$H$7&lt;150000,$N$3,IF(F26/$H$7&lt;200000,$N$4,IF(F26/$H$7&lt;250000,$N$5,$N$6)))))</f>
        <v>0</v>
      </c>
      <c r="I26" s="23">
        <f>G26+I25-E26*IF(D26="P",1.03,1)*H26</f>
        <v>404047.40000000002</v>
      </c>
      <c r="J26"/>
      <c r="K26"/>
      <c r="L26"/>
      <c r="M26"/>
      <c r="N26" s="25"/>
      <c r="O26"/>
      <c r="P26" s="5"/>
      <c r="Q26" s="5"/>
      <c r="R26"/>
      <c r="S26"/>
      <c r="T26"/>
    </row>
    <row r="27" ht="12.75">
      <c r="A27" s="26">
        <v>44812</v>
      </c>
      <c r="B27" s="21"/>
      <c r="C27" s="21"/>
      <c r="D27" s="1" t="s">
        <v>12</v>
      </c>
      <c r="E27" s="23">
        <v>3045</v>
      </c>
      <c r="F27" s="23">
        <f>SUM($E$11:E27)</f>
        <v>336303.89999999997</v>
      </c>
      <c r="G27" s="23"/>
      <c r="H27" s="24">
        <f>IF(F27/$H$7&lt;50000,$N$1,IF(F27/$H$7&lt;100000,$N$2,IF(F27/$H$7&lt;150000,$N$3,IF(F27/$H$7&lt;200000,$N$4,IF(F27/$H$7&lt;250000,$N$5,$N$6)))))</f>
        <v>0</v>
      </c>
      <c r="I27" s="23">
        <f>G27+I26-E27*IF(D27="P",1.03,1)*H27</f>
        <v>404047.40000000002</v>
      </c>
      <c r="J27" s="21" t="s">
        <v>15</v>
      </c>
      <c r="K27"/>
      <c r="L27"/>
      <c r="M27"/>
      <c r="N27" s="25"/>
      <c r="O27"/>
      <c r="P27" s="5"/>
      <c r="Q27" s="5"/>
      <c r="R27"/>
      <c r="S27"/>
      <c r="T27"/>
    </row>
    <row r="28" ht="12.75">
      <c r="A28" s="26">
        <v>44817</v>
      </c>
      <c r="B28" s="21"/>
      <c r="C28" s="21"/>
      <c r="D28" s="1" t="s">
        <v>12</v>
      </c>
      <c r="E28" s="23">
        <v>11270</v>
      </c>
      <c r="F28" s="23">
        <f>SUM($E$11:E28)</f>
        <v>347573.89999999997</v>
      </c>
      <c r="G28" s="23"/>
      <c r="H28" s="24">
        <f>IF(F28/$H$7&lt;50000,$N$1,IF(F28/$H$7&lt;100000,$N$2,IF(F28/$H$7&lt;150000,$N$3,IF(F28/$H$7&lt;200000,$N$4,IF(F28/$H$7&lt;250000,$N$5,$N$6)))))</f>
        <v>0</v>
      </c>
      <c r="I28" s="23">
        <f>G28+I27-E28*IF(D28="P",1.03,1)*H28</f>
        <v>404047.40000000002</v>
      </c>
      <c r="J28"/>
      <c r="K28"/>
      <c r="L28"/>
      <c r="M28"/>
      <c r="N28" s="25"/>
      <c r="O28"/>
      <c r="P28" s="5"/>
      <c r="Q28" s="5"/>
      <c r="R28"/>
      <c r="S28"/>
      <c r="T28"/>
    </row>
    <row r="29" ht="12.75">
      <c r="A29" s="26">
        <v>44817</v>
      </c>
      <c r="B29" s="21"/>
      <c r="C29" s="21"/>
      <c r="D29" s="1" t="s">
        <v>12</v>
      </c>
      <c r="E29" s="23">
        <v>10254</v>
      </c>
      <c r="F29" s="23">
        <f>SUM($E$11:E29)</f>
        <v>357827.89999999997</v>
      </c>
      <c r="G29" s="23"/>
      <c r="H29" s="24">
        <f>IF(F29/$H$7&lt;50000,$N$1,IF(F29/$H$7&lt;100000,$N$2,IF(F29/$H$7&lt;150000,$N$3,IF(F29/$H$7&lt;200000,$N$4,IF(F29/$H$7&lt;250000,$N$5,$N$6)))))</f>
        <v>0</v>
      </c>
      <c r="I29" s="23">
        <f>G29+I28-E29*IF(D29="P",1.03,1)*H29</f>
        <v>404047.40000000002</v>
      </c>
      <c r="J29"/>
      <c r="K29"/>
      <c r="L29"/>
      <c r="M29"/>
      <c r="N29" s="25"/>
      <c r="O29"/>
      <c r="P29" s="5"/>
      <c r="Q29" s="5"/>
      <c r="R29"/>
      <c r="S29"/>
      <c r="T29"/>
    </row>
    <row r="30" ht="12.75">
      <c r="A30" s="26">
        <v>44818</v>
      </c>
      <c r="B30" s="21"/>
      <c r="C30" s="21"/>
      <c r="D30" s="1" t="s">
        <v>12</v>
      </c>
      <c r="E30" s="23">
        <f>2.6386*10000</f>
        <v>26386</v>
      </c>
      <c r="F30" s="23">
        <f>SUM($E$11:E30)</f>
        <v>384213.89999999997</v>
      </c>
      <c r="G30" s="23"/>
      <c r="H30" s="24">
        <f>IF(F30/$H$7&lt;50000,$N$1,IF(F30/$H$7&lt;100000,$N$2,IF(F30/$H$7&lt;150000,$N$3,IF(F30/$H$7&lt;200000,$N$4,IF(F30/$H$7&lt;250000,$N$5,$N$6)))))</f>
        <v>0</v>
      </c>
      <c r="I30" s="23">
        <f>G30+I29-E30*IF(D30="P",1.03,1)*H30</f>
        <v>404047.40000000002</v>
      </c>
      <c r="J30" s="21" t="s">
        <v>16</v>
      </c>
      <c r="K30"/>
      <c r="L30"/>
      <c r="M30"/>
      <c r="N30" s="25"/>
      <c r="O30"/>
      <c r="P30" s="5"/>
      <c r="Q30" s="5"/>
      <c r="R30"/>
      <c r="S30"/>
      <c r="T30"/>
    </row>
    <row r="31" ht="12.75">
      <c r="A31" s="26">
        <v>44818</v>
      </c>
      <c r="B31" s="21"/>
      <c r="C31" s="21"/>
      <c r="D31" s="1" t="s">
        <v>12</v>
      </c>
      <c r="E31" s="23">
        <v>3410</v>
      </c>
      <c r="F31" s="23">
        <f>SUM($E$11:E31)</f>
        <v>387623.89999999997</v>
      </c>
      <c r="G31" s="23"/>
      <c r="H31" s="24">
        <f>IF(F31/$H$7&lt;50000,$N$1,IF(F31/$H$7&lt;100000,$N$2,IF(F31/$H$7&lt;150000,$N$3,IF(F31/$H$7&lt;200000,$N$4,IF(F31/$H$7&lt;250000,$N$5,$N$6)))))</f>
        <v>0</v>
      </c>
      <c r="I31" s="23">
        <f>G31+I30-E31*IF(D31="P",1.03,1)*H31</f>
        <v>404047.40000000002</v>
      </c>
      <c r="J31"/>
      <c r="K31"/>
      <c r="L31"/>
      <c r="M31"/>
      <c r="N31" s="25"/>
      <c r="O31"/>
      <c r="P31" s="5"/>
      <c r="Q31" s="5"/>
      <c r="R31"/>
      <c r="S31"/>
      <c r="T31"/>
    </row>
    <row r="32" ht="12.75">
      <c r="A32" s="26">
        <v>44818</v>
      </c>
      <c r="B32" s="21"/>
      <c r="C32" s="21"/>
      <c r="D32" s="1" t="s">
        <v>12</v>
      </c>
      <c r="E32" s="23">
        <v>306</v>
      </c>
      <c r="F32" s="23">
        <f>SUM($E$11:E32)</f>
        <v>387929.89999999997</v>
      </c>
      <c r="G32" s="23"/>
      <c r="H32" s="24">
        <f>IF(F32/$H$7&lt;50000,$N$1,IF(F32/$H$7&lt;100000,$N$2,IF(F32/$H$7&lt;150000,$N$3,IF(F32/$H$7&lt;200000,$N$4,IF(F32/$H$7&lt;250000,$N$5,$N$6)))))</f>
        <v>0</v>
      </c>
      <c r="I32" s="23">
        <f>G32+I31-E32*IF(D32="P",1.03,1)*H32</f>
        <v>404047.40000000002</v>
      </c>
      <c r="J32"/>
      <c r="K32"/>
      <c r="L32"/>
      <c r="M32"/>
      <c r="N32" s="25"/>
      <c r="O32"/>
      <c r="P32" s="5"/>
      <c r="Q32" s="5"/>
      <c r="R32"/>
      <c r="S32"/>
      <c r="T32"/>
    </row>
    <row r="33" ht="12.75">
      <c r="A33" s="26">
        <v>44818</v>
      </c>
      <c r="B33" s="21"/>
      <c r="C33" s="21"/>
      <c r="D33" s="1" t="s">
        <v>12</v>
      </c>
      <c r="E33" s="23">
        <v>2510</v>
      </c>
      <c r="F33" s="23">
        <f>SUM($E$11:E33)</f>
        <v>390439.89999999997</v>
      </c>
      <c r="G33" s="23"/>
      <c r="H33" s="24">
        <f>IF(F33/$H$7&lt;50000,$N$1,IF(F33/$H$7&lt;100000,$N$2,IF(F33/$H$7&lt;150000,$N$3,IF(F33/$H$7&lt;200000,$N$4,IF(F33/$H$7&lt;250000,$N$5,$N$6)))))</f>
        <v>0</v>
      </c>
      <c r="I33" s="23">
        <f>G33+I32-E33*IF(D33="P",1.03,1)*H33</f>
        <v>404047.40000000002</v>
      </c>
      <c r="J33" s="21" t="s">
        <v>17</v>
      </c>
      <c r="K33"/>
      <c r="L33"/>
      <c r="M33"/>
      <c r="N33" s="25"/>
      <c r="O33"/>
      <c r="P33" s="5"/>
      <c r="Q33" s="5"/>
      <c r="R33"/>
      <c r="S33"/>
      <c r="T33"/>
    </row>
    <row r="34" ht="12.75">
      <c r="A34" s="26">
        <v>44819</v>
      </c>
      <c r="B34" s="21"/>
      <c r="C34" s="21"/>
      <c r="D34" s="1" t="s">
        <v>12</v>
      </c>
      <c r="E34" s="23">
        <v>4009</v>
      </c>
      <c r="F34" s="23">
        <f>SUM($E$11:E34)</f>
        <v>394448.89999999997</v>
      </c>
      <c r="G34" s="23"/>
      <c r="H34" s="24">
        <f>IF(F34/$H$7&lt;50000,$N$1,IF(F34/$H$7&lt;100000,$N$2,IF(F34/$H$7&lt;150000,$N$3,IF(F34/$H$7&lt;200000,$N$4,IF(F34/$H$7&lt;250000,$N$5,$N$6)))))</f>
        <v>0</v>
      </c>
      <c r="I34" s="23">
        <f>G34+I33-E34*IF(D34="P",1.03,1)*H34</f>
        <v>404047.40000000002</v>
      </c>
      <c r="J34"/>
      <c r="K34"/>
      <c r="L34"/>
      <c r="M34"/>
      <c r="N34" s="25"/>
      <c r="O34"/>
      <c r="P34" s="5"/>
      <c r="Q34" s="5"/>
      <c r="R34"/>
      <c r="S34"/>
      <c r="T34"/>
    </row>
    <row r="35" ht="12.75">
      <c r="A35" s="26">
        <v>44819</v>
      </c>
      <c r="B35"/>
      <c r="C35" s="21"/>
      <c r="D35" s="1" t="s">
        <v>12</v>
      </c>
      <c r="E35" s="23">
        <f>0.026*90000</f>
        <v>2340</v>
      </c>
      <c r="F35" s="23">
        <f>SUM($E$11:E35)</f>
        <v>396788.89999999997</v>
      </c>
      <c r="G35" s="23"/>
      <c r="H35" s="24">
        <f>IF(F35/$H$7&lt;50000,$N$1,IF(F35/$H$7&lt;100000,$N$2,IF(F35/$H$7&lt;150000,$N$3,IF(F35/$H$7&lt;200000,$N$4,IF(F35/$H$7&lt;250000,$N$5,$N$6)))))</f>
        <v>0</v>
      </c>
      <c r="I35" s="23">
        <f>G35+I34-E35*IF(D35="P",1.03,1)*H35</f>
        <v>404047.40000000002</v>
      </c>
      <c r="J35"/>
      <c r="K35"/>
      <c r="L35"/>
      <c r="M35"/>
      <c r="N35" s="25"/>
      <c r="O35"/>
      <c r="P35" s="5"/>
      <c r="Q35" s="5"/>
      <c r="R35"/>
      <c r="S35"/>
      <c r="T35"/>
    </row>
    <row r="36" ht="12.75">
      <c r="A36" s="26">
        <v>44823</v>
      </c>
      <c r="B36" s="21"/>
      <c r="C36"/>
      <c r="D36" s="1" t="s">
        <v>12</v>
      </c>
      <c r="E36" s="23">
        <f>69615/7.8</f>
        <v>8925</v>
      </c>
      <c r="F36" s="23">
        <f>SUM($E$11:E36)</f>
        <v>405713.89999999997</v>
      </c>
      <c r="G36" s="23"/>
      <c r="H36" s="24">
        <f>IF(F36/$H$7&lt;50000,$N$1,IF(F36/$H$7&lt;100000,$N$2,IF(F36/$H$7&lt;150000,$N$3,IF(F36/$H$7&lt;200000,$N$4,IF(F36/$H$7&lt;250000,$N$5,$N$6)))))</f>
        <v>0</v>
      </c>
      <c r="I36" s="23">
        <f>G36+I35-E36*IF(D36="P",1.03,1)*H36</f>
        <v>404047.40000000002</v>
      </c>
      <c r="J36"/>
      <c r="K36"/>
      <c r="L36"/>
      <c r="M36"/>
      <c r="N36" s="25"/>
      <c r="O36"/>
      <c r="P36" s="5"/>
      <c r="Q36" s="5"/>
      <c r="R36"/>
      <c r="S36"/>
      <c r="T36"/>
    </row>
    <row r="37" ht="12.75">
      <c r="A37" s="26">
        <v>44825</v>
      </c>
      <c r="B37" s="21"/>
      <c r="C37" s="21"/>
      <c r="D37" s="1" t="s">
        <v>12</v>
      </c>
      <c r="E37" s="23">
        <v>2514.1500000000001</v>
      </c>
      <c r="F37" s="23">
        <f>SUM($E$11:E37)</f>
        <v>408228.04999999999</v>
      </c>
      <c r="G37" s="23"/>
      <c r="H37" s="24">
        <f>IF(F37/$H$7&lt;50000,$N$1,IF(F37/$H$7&lt;100000,$N$2,IF(F37/$H$7&lt;150000,$N$3,IF(F37/$H$7&lt;200000,$N$4,IF(F37/$H$7&lt;250000,$N$5,$N$6)))))</f>
        <v>0</v>
      </c>
      <c r="I37" s="23">
        <f>G37+I36-E37*IF(D37="P",1.03,1)*H37</f>
        <v>404047.40000000002</v>
      </c>
      <c r="J37" s="21" t="s">
        <v>18</v>
      </c>
      <c r="K37"/>
      <c r="L37"/>
      <c r="M37"/>
      <c r="N37" s="25"/>
      <c r="O37"/>
      <c r="P37" s="5"/>
      <c r="Q37" s="5"/>
      <c r="R37"/>
      <c r="S37"/>
      <c r="T37"/>
    </row>
    <row r="38" ht="12.75">
      <c r="A38" s="26">
        <v>44826</v>
      </c>
      <c r="B38" s="21"/>
      <c r="C38" s="21"/>
      <c r="D38" s="1" t="s">
        <v>12</v>
      </c>
      <c r="E38" s="23">
        <v>1267.6400000000001</v>
      </c>
      <c r="F38" s="23">
        <f>SUM($E$11:E38)</f>
        <v>409495.69</v>
      </c>
      <c r="G38" s="23"/>
      <c r="H38" s="24">
        <f>IF(F38/$H$7&lt;50000,$N$1,IF(F38/$H$7&lt;100000,$N$2,IF(F38/$H$7&lt;150000,$N$3,IF(F38/$H$7&lt;200000,$N$4,IF(F38/$H$7&lt;250000,$N$5,$N$6)))))</f>
        <v>0</v>
      </c>
      <c r="I38" s="23">
        <f>G38+I37-E38*IF(D38="P",1.03,1)*H38</f>
        <v>404047.40000000002</v>
      </c>
      <c r="J38"/>
      <c r="K38"/>
      <c r="L38"/>
      <c r="M38"/>
      <c r="N38" s="25"/>
      <c r="O38"/>
      <c r="P38" s="5"/>
      <c r="Q38" s="5"/>
      <c r="R38"/>
      <c r="S38"/>
      <c r="T38"/>
    </row>
    <row r="39" ht="12.75">
      <c r="A39" s="26">
        <v>44826</v>
      </c>
      <c r="B39" s="21"/>
      <c r="C39" s="21"/>
      <c r="D39" s="1" t="s">
        <v>12</v>
      </c>
      <c r="E39" s="23">
        <v>233</v>
      </c>
      <c r="F39" s="23">
        <f>SUM($E$11:E39)</f>
        <v>409728.69</v>
      </c>
      <c r="G39" s="23"/>
      <c r="H39" s="24">
        <f>IF(F39/$H$7&lt;50000,$N$1,IF(F39/$H$7&lt;100000,$N$2,IF(F39/$H$7&lt;150000,$N$3,IF(F39/$H$7&lt;200000,$N$4,IF(F39/$H$7&lt;250000,$N$5,$N$6)))))</f>
        <v>0</v>
      </c>
      <c r="I39" s="23">
        <f>G39+I38-E39*IF(D39="P",1.03,1)*H39</f>
        <v>404047.40000000002</v>
      </c>
      <c r="J39"/>
      <c r="K39"/>
      <c r="L39"/>
      <c r="M39"/>
      <c r="N39" s="25"/>
      <c r="O39"/>
      <c r="P39" s="5"/>
      <c r="Q39" s="5"/>
      <c r="R39"/>
      <c r="S39"/>
      <c r="T39"/>
    </row>
    <row r="40" ht="12.75">
      <c r="A40" s="26">
        <v>44833</v>
      </c>
      <c r="B40" s="21"/>
      <c r="C40"/>
      <c r="D40" s="1" t="s">
        <v>12</v>
      </c>
      <c r="E40" s="23">
        <v>6250</v>
      </c>
      <c r="F40" s="23">
        <f>SUM($E$11:E40)</f>
        <v>415978.69</v>
      </c>
      <c r="G40" s="23"/>
      <c r="H40" s="24">
        <f>IF(F40/$H$7&lt;50000,$N$1,IF(F40/$H$7&lt;100000,$N$2,IF(F40/$H$7&lt;150000,$N$3,IF(F40/$H$7&lt;200000,$N$4,IF(F40/$H$7&lt;250000,$N$5,$N$6)))))</f>
        <v>0</v>
      </c>
      <c r="I40" s="23">
        <f>G40+I39-E40*IF(D40="P",1.03,1)*H40</f>
        <v>404047.40000000002</v>
      </c>
      <c r="J40"/>
      <c r="K40"/>
      <c r="L40"/>
      <c r="M40"/>
      <c r="N40" s="25"/>
      <c r="O40"/>
      <c r="P40" s="5"/>
      <c r="Q40" s="5"/>
      <c r="R40"/>
      <c r="S40"/>
      <c r="T40"/>
    </row>
    <row r="41" ht="12.75">
      <c r="A41" s="26">
        <v>44841</v>
      </c>
      <c r="B41" s="21"/>
      <c r="C41" s="21"/>
      <c r="D41" s="1" t="s">
        <v>12</v>
      </c>
      <c r="E41" s="23">
        <v>14580</v>
      </c>
      <c r="F41" s="23">
        <f>SUM($E$11:E41)</f>
        <v>430558.69</v>
      </c>
      <c r="G41" s="23"/>
      <c r="H41" s="24">
        <f>IF(F41/$H$7&lt;50000,$N$1,IF(F41/$H$7&lt;100000,$N$2,IF(F41/$H$7&lt;150000,$N$3,IF(F41/$H$7&lt;200000,$N$4,IF(F41/$H$7&lt;250000,$N$5,$N$6)))))</f>
        <v>0</v>
      </c>
      <c r="I41" s="23">
        <f>G41+I40-E41*IF(D41="P",1.03,1)*H41</f>
        <v>404047.40000000002</v>
      </c>
      <c r="J41"/>
      <c r="K41"/>
      <c r="L41"/>
      <c r="M41"/>
      <c r="N41" s="25"/>
      <c r="O41"/>
      <c r="P41" s="5"/>
      <c r="Q41" s="5"/>
      <c r="R41"/>
      <c r="S41"/>
      <c r="T41"/>
    </row>
    <row r="42" ht="12.75">
      <c r="A42"/>
      <c r="B42"/>
      <c r="C42"/>
      <c r="D42" s="1"/>
      <c r="E42" s="23"/>
      <c r="F42" s="23">
        <f>SUM($E$11:E42)</f>
        <v>430558.69</v>
      </c>
      <c r="G42" s="23">
        <v>118102.03999999999</v>
      </c>
      <c r="H42" s="24">
        <f>IF(F42/$H$7&lt;50000,$N$1,IF(F42/$H$7&lt;100000,$N$2,IF(F42/$H$7&lt;150000,$N$3,IF(F42/$H$7&lt;200000,$N$4,IF(F42/$H$7&lt;250000,$N$5,$N$6)))))</f>
        <v>0</v>
      </c>
      <c r="I42" s="23">
        <f>G42+I41-E42*IF(D42="P",1.03,1)*H42</f>
        <v>522149.44</v>
      </c>
      <c r="J42"/>
      <c r="K42"/>
      <c r="L42"/>
      <c r="M42"/>
      <c r="N42" s="25"/>
      <c r="O42"/>
      <c r="P42" s="5"/>
      <c r="Q42" s="5"/>
      <c r="R42"/>
      <c r="S42"/>
      <c r="T42"/>
    </row>
    <row r="43" ht="12.75">
      <c r="A43" s="26">
        <v>44847</v>
      </c>
      <c r="B43" s="21"/>
      <c r="C43"/>
      <c r="D43" s="1" t="s">
        <v>12</v>
      </c>
      <c r="E43" s="23">
        <v>4650</v>
      </c>
      <c r="F43" s="23">
        <f>SUM($E$11:E43)</f>
        <v>435208.69</v>
      </c>
      <c r="G43" s="23"/>
      <c r="H43" s="24">
        <f>IF(F43/$H$7&lt;50000,$N$1,IF(F43/$H$7&lt;100000,$N$2,IF(F43/$H$7&lt;150000,$N$3,IF(F43/$H$7&lt;200000,$N$4,IF(F43/$H$7&lt;250000,$N$5,$N$6)))))</f>
        <v>0</v>
      </c>
      <c r="I43" s="23">
        <f>G43+I42-E43*IF(D43="P",1.03,1)*H43</f>
        <v>522149.44</v>
      </c>
      <c r="J43" s="21"/>
      <c r="K43"/>
      <c r="L43"/>
      <c r="M43"/>
      <c r="N43" s="25"/>
      <c r="O43"/>
      <c r="P43" s="5"/>
      <c r="Q43" s="5"/>
      <c r="R43"/>
      <c r="S43"/>
      <c r="T43"/>
    </row>
    <row r="44" ht="12.75">
      <c r="A44" s="26">
        <v>44847</v>
      </c>
      <c r="B44"/>
      <c r="C44" s="21"/>
      <c r="D44" s="1" t="s">
        <v>12</v>
      </c>
      <c r="E44" s="23">
        <v>3820</v>
      </c>
      <c r="F44" s="23">
        <f>SUM($E$11:E44)</f>
        <v>439028.69</v>
      </c>
      <c r="G44" s="23"/>
      <c r="H44" s="24">
        <f>IF(F44/$H$7&lt;50000,$N$1,IF(F44/$H$7&lt;100000,$N$2,IF(F44/$H$7&lt;150000,$N$3,IF(F44/$H$7&lt;200000,$N$4,IF(F44/$H$7&lt;250000,$N$5,$N$6)))))</f>
        <v>0</v>
      </c>
      <c r="I44" s="23">
        <f>G44+I43-E44*IF(D44="P",1.03,1)*H44</f>
        <v>522149.44</v>
      </c>
      <c r="J44" s="21"/>
      <c r="K44"/>
      <c r="L44"/>
      <c r="M44"/>
      <c r="N44" s="25"/>
      <c r="O44"/>
      <c r="P44" s="5"/>
      <c r="Q44" s="5"/>
      <c r="R44"/>
      <c r="S44"/>
      <c r="T44"/>
    </row>
    <row r="45" ht="12.75">
      <c r="A45" s="26">
        <v>44847</v>
      </c>
      <c r="B45"/>
      <c r="C45" s="21"/>
      <c r="D45" s="1" t="s">
        <v>12</v>
      </c>
      <c r="E45" s="23">
        <v>8394.5300000000007</v>
      </c>
      <c r="F45" s="23">
        <f>SUM($E$11:E45)</f>
        <v>447423.22000000003</v>
      </c>
      <c r="G45" s="23"/>
      <c r="H45" s="24">
        <f>IF(F45/$H$7&lt;50000,$N$1,IF(F45/$H$7&lt;100000,$N$2,IF(F45/$H$7&lt;150000,$N$3,IF(F45/$H$7&lt;200000,$N$4,IF(F45/$H$7&lt;250000,$N$5,$N$6)))))</f>
        <v>0</v>
      </c>
      <c r="I45" s="23">
        <f>G45+I44-E45*IF(D45="P",1.03,1)*H45</f>
        <v>522149.44</v>
      </c>
      <c r="J45" s="21"/>
      <c r="K45"/>
      <c r="L45"/>
      <c r="M45"/>
      <c r="N45" s="25"/>
      <c r="O45"/>
      <c r="P45" s="5"/>
      <c r="Q45" s="5"/>
      <c r="R45"/>
      <c r="S45"/>
      <c r="T45"/>
    </row>
    <row r="46" ht="12.75">
      <c r="A46" s="26">
        <v>44852</v>
      </c>
      <c r="B46" s="21"/>
      <c r="C46" s="21"/>
      <c r="D46" s="1" t="s">
        <v>12</v>
      </c>
      <c r="E46" s="23">
        <v>52695</v>
      </c>
      <c r="F46" s="23">
        <f>SUM($E$11:E46)</f>
        <v>500118.22000000003</v>
      </c>
      <c r="G46" s="23"/>
      <c r="H46" s="24">
        <f>IF(F46/$H$7&lt;50000,$N$1,IF(F46/$H$7&lt;100000,$N$2,IF(F46/$H$7&lt;150000,$N$3,IF(F46/$H$7&lt;200000,$N$4,IF(F46/$H$7&lt;250000,$N$5,$N$6)))))</f>
        <v>0</v>
      </c>
      <c r="I46" s="23">
        <f>G46+I45-E46*IF(D46="P",1.03,1)*H46</f>
        <v>522149.44</v>
      </c>
      <c r="J46" s="21"/>
      <c r="K46"/>
      <c r="L46"/>
      <c r="M46"/>
      <c r="N46" s="25"/>
      <c r="O46"/>
      <c r="P46" s="5"/>
      <c r="Q46" s="5"/>
      <c r="R46"/>
      <c r="S46"/>
      <c r="T46"/>
    </row>
    <row r="47" ht="12.75">
      <c r="A47" s="26">
        <v>44856</v>
      </c>
      <c r="B47" s="21"/>
      <c r="C47" s="21"/>
      <c r="D47" s="1" t="s">
        <v>12</v>
      </c>
      <c r="E47" s="23">
        <v>2995.6900000000001</v>
      </c>
      <c r="F47" s="23">
        <f>SUM($E$11:E47)</f>
        <v>503113.91000000003</v>
      </c>
      <c r="G47" s="23"/>
      <c r="H47" s="24">
        <f>IF(F47/$H$7&lt;50000,$N$1,IF(F47/$H$7&lt;100000,$N$2,IF(F47/$H$7&lt;150000,$N$3,IF(F47/$H$7&lt;200000,$N$4,IF(F47/$H$7&lt;250000,$N$5,$N$6)))))</f>
        <v>0</v>
      </c>
      <c r="I47" s="23">
        <f>G47+I46-E47*IF(D47="P",1.03,1)*H47</f>
        <v>522149.44</v>
      </c>
      <c r="J47" s="21"/>
      <c r="K47"/>
      <c r="L47"/>
      <c r="M47"/>
      <c r="N47" s="25"/>
      <c r="O47"/>
      <c r="P47" s="5"/>
      <c r="Q47" s="5"/>
      <c r="R47"/>
      <c r="S47"/>
      <c r="T47"/>
    </row>
    <row r="48" ht="12.75">
      <c r="A48" s="26">
        <v>44856</v>
      </c>
      <c r="B48"/>
      <c r="C48"/>
      <c r="D48" s="1" t="s">
        <v>12</v>
      </c>
      <c r="E48" s="23">
        <f>19*25</f>
        <v>475</v>
      </c>
      <c r="F48" s="23">
        <f>SUM($E$11:E48)</f>
        <v>503588.91000000003</v>
      </c>
      <c r="G48" s="23"/>
      <c r="H48" s="24">
        <f>IF(F48/$H$7&lt;50000,$N$1,IF(F48/$H$7&lt;100000,$N$2,IF(F48/$H$7&lt;150000,$N$3,IF(F48/$H$7&lt;200000,$N$4,IF(F48/$H$7&lt;250000,$N$5,$N$6)))))</f>
        <v>0</v>
      </c>
      <c r="I48" s="23">
        <f>G48+I47-E48*IF(D48="P",1.03,1)*H48</f>
        <v>522149.44</v>
      </c>
      <c r="J48"/>
      <c r="K48"/>
      <c r="L48"/>
      <c r="M48"/>
      <c r="N48" s="25"/>
      <c r="O48"/>
      <c r="P48" s="5"/>
      <c r="Q48" s="5"/>
      <c r="R48"/>
      <c r="S48"/>
      <c r="T48"/>
    </row>
    <row r="49" ht="12.75">
      <c r="A49" s="26">
        <v>44860</v>
      </c>
      <c r="B49" s="21"/>
      <c r="C49"/>
      <c r="D49" s="1" t="s">
        <v>12</v>
      </c>
      <c r="E49" s="23">
        <v>3628.48</v>
      </c>
      <c r="F49" s="23">
        <f>SUM($E$11:E49)</f>
        <v>507217.39000000001</v>
      </c>
      <c r="G49" s="23"/>
      <c r="H49" s="24">
        <f>IF(F49/$H$7&lt;50000,$N$1,IF(F49/$H$7&lt;100000,$N$2,IF(F49/$H$7&lt;150000,$N$3,IF(F49/$H$7&lt;200000,$N$4,IF(F49/$H$7&lt;250000,$N$5,$N$6)))))</f>
        <v>0</v>
      </c>
      <c r="I49" s="23">
        <f>G49+I48-E49*IF(D49="P",1.03,1)*H49</f>
        <v>522149.44</v>
      </c>
      <c r="J49" t="s">
        <v>19</v>
      </c>
      <c r="K49"/>
      <c r="L49"/>
      <c r="M49"/>
      <c r="N49" s="25"/>
      <c r="O49"/>
      <c r="P49" s="5"/>
      <c r="Q49" s="5"/>
      <c r="R49"/>
      <c r="S49"/>
      <c r="T49"/>
    </row>
    <row r="50" ht="12.75">
      <c r="A50" s="26">
        <v>44860</v>
      </c>
      <c r="B50" s="21"/>
      <c r="C50" s="21"/>
      <c r="D50" s="1" t="s">
        <v>12</v>
      </c>
      <c r="E50" s="23"/>
      <c r="F50" s="23">
        <f>SUM($E$11:E50)</f>
        <v>507217.39000000001</v>
      </c>
      <c r="G50" s="23">
        <v>226449.70000000001</v>
      </c>
      <c r="H50" s="24">
        <f>IF(F50/$H$7&lt;50000,$N$1,IF(F50/$H$7&lt;100000,$N$2,IF(F50/$H$7&lt;150000,$N$3,IF(F50/$H$7&lt;200000,$N$4,IF(F50/$H$7&lt;250000,$N$5,$N$6)))))</f>
        <v>0</v>
      </c>
      <c r="I50" s="23">
        <f>G50+I49-E50*IF(D50="P",1.03,1)*H50</f>
        <v>748599.14000000001</v>
      </c>
      <c r="J50" s="21"/>
      <c r="K50"/>
      <c r="L50"/>
      <c r="M50"/>
      <c r="N50" s="25"/>
      <c r="O50"/>
      <c r="P50" s="5"/>
      <c r="Q50" s="5"/>
      <c r="R50"/>
      <c r="S50"/>
      <c r="T50"/>
    </row>
    <row r="51" ht="12.75">
      <c r="A51" s="26">
        <v>44861</v>
      </c>
      <c r="B51" s="21"/>
      <c r="C51"/>
      <c r="D51" s="1" t="s">
        <v>12</v>
      </c>
      <c r="E51" s="23">
        <f>2.85*10640*0.3</f>
        <v>9097.1999999999989</v>
      </c>
      <c r="F51" s="23">
        <f>SUM($E$11:E51)</f>
        <v>516314.59000000003</v>
      </c>
      <c r="G51" s="23"/>
      <c r="H51" s="24">
        <f>IF(F51/$H$7&lt;50000,$N$1,IF(F51/$H$7&lt;100000,$N$2,IF(F51/$H$7&lt;150000,$N$3,IF(F51/$H$7&lt;200000,$N$4,IF(F51/$H$7&lt;250000,$N$5,$N$6)))))</f>
        <v>0</v>
      </c>
      <c r="I51" s="23">
        <f>G51+I50-E51*IF(D51="P",1.03,1)*H51</f>
        <v>748599.14000000001</v>
      </c>
      <c r="J51" s="21"/>
      <c r="K51"/>
      <c r="L51"/>
      <c r="M51"/>
      <c r="N51" s="25"/>
      <c r="O51"/>
      <c r="P51" s="5"/>
      <c r="Q51" s="5"/>
      <c r="R51"/>
      <c r="S51"/>
      <c r="T51"/>
    </row>
    <row r="52" ht="12.75">
      <c r="A52" s="26">
        <v>44865</v>
      </c>
      <c r="B52" s="21"/>
      <c r="C52"/>
      <c r="D52" s="1" t="s">
        <v>12</v>
      </c>
      <c r="E52" s="23">
        <f>833.33</f>
        <v>833.33000000000004</v>
      </c>
      <c r="F52" s="23">
        <f>SUM($E$11:E52)</f>
        <v>517147.92000000004</v>
      </c>
      <c r="G52" s="23"/>
      <c r="H52" s="24">
        <f>IF(F52/$H$7&lt;50000,$N$1,IF(F52/$H$7&lt;100000,$N$2,IF(F52/$H$7&lt;150000,$N$3,IF(F52/$H$7&lt;200000,$N$4,IF(F52/$H$7&lt;250000,$N$5,$N$6)))))</f>
        <v>0</v>
      </c>
      <c r="I52" s="23">
        <f>G52+I51-E52*IF(D52="P",1.03,1)*H52</f>
        <v>748599.14000000001</v>
      </c>
      <c r="J52" s="21"/>
      <c r="K52"/>
      <c r="L52"/>
      <c r="M52"/>
      <c r="N52" s="25"/>
      <c r="O52"/>
      <c r="P52" s="5"/>
      <c r="Q52" s="5"/>
      <c r="R52"/>
      <c r="S52"/>
      <c r="T52"/>
    </row>
    <row r="53" ht="12.75">
      <c r="A53" s="26">
        <v>44866</v>
      </c>
      <c r="B53" s="21"/>
      <c r="C53" s="21"/>
      <c r="D53" s="1" t="s">
        <v>12</v>
      </c>
      <c r="E53" s="23">
        <v>14833.77</v>
      </c>
      <c r="F53" s="23">
        <f>SUM($E$11:E53)</f>
        <v>531981.69000000006</v>
      </c>
      <c r="G53" s="23"/>
      <c r="H53" s="24">
        <f>IF(F53/$H$7&lt;50000,$N$1,IF(F53/$H$7&lt;100000,$N$2,IF(F53/$H$7&lt;150000,$N$3,IF(F53/$H$7&lt;200000,$N$4,IF(F53/$H$7&lt;250000,$N$5,$N$6)))))</f>
        <v>0</v>
      </c>
      <c r="I53" s="23">
        <f>G53+I52-E53*IF(D53="P",1.03,1)*H53</f>
        <v>748599.14000000001</v>
      </c>
      <c r="J53" s="21" t="s">
        <v>20</v>
      </c>
      <c r="K53"/>
      <c r="L53"/>
      <c r="M53"/>
      <c r="N53" s="25"/>
      <c r="O53"/>
      <c r="P53" s="5"/>
      <c r="Q53" s="5"/>
      <c r="R53"/>
      <c r="S53"/>
      <c r="T53"/>
    </row>
    <row r="54" ht="12.75">
      <c r="A54" s="26">
        <v>44866</v>
      </c>
      <c r="B54" s="21"/>
      <c r="C54" s="21"/>
      <c r="D54" s="1" t="s">
        <v>12</v>
      </c>
      <c r="E54" s="23">
        <v>30450</v>
      </c>
      <c r="F54" s="23">
        <f>SUM($E$11:E54)</f>
        <v>562431.69000000006</v>
      </c>
      <c r="G54" s="23"/>
      <c r="H54" s="24">
        <f>IF(F54/$H$7&lt;50000,$N$1,IF(F54/$H$7&lt;100000,$N$2,IF(F54/$H$7&lt;150000,$N$3,IF(F54/$H$7&lt;200000,$N$4,IF(F54/$H$7&lt;250000,$N$5,$N$6)))))</f>
        <v>0</v>
      </c>
      <c r="I54" s="23">
        <f>G54+I53-E54*IF(D54="P",1.03,1)*H54</f>
        <v>748599.14000000001</v>
      </c>
      <c r="J54" s="21" t="s">
        <v>20</v>
      </c>
      <c r="K54"/>
      <c r="L54"/>
      <c r="M54"/>
      <c r="N54" s="25"/>
      <c r="O54"/>
      <c r="P54" s="5"/>
      <c r="Q54" s="5"/>
      <c r="R54"/>
      <c r="S54"/>
      <c r="T54"/>
    </row>
    <row r="55" ht="12.75">
      <c r="A55" s="26">
        <v>44866</v>
      </c>
      <c r="B55" s="21"/>
      <c r="C55" s="21"/>
      <c r="D55" s="1" t="s">
        <v>12</v>
      </c>
      <c r="E55" s="23">
        <v>7944</v>
      </c>
      <c r="F55" s="23">
        <f>SUM($E$11:E55)</f>
        <v>570375.69000000006</v>
      </c>
      <c r="G55" s="23"/>
      <c r="H55" s="24">
        <f>IF(F55/$H$7&lt;50000,$N$1,IF(F55/$H$7&lt;100000,$N$2,IF(F55/$H$7&lt;150000,$N$3,IF(F55/$H$7&lt;200000,$N$4,IF(F55/$H$7&lt;250000,$N$5,$N$6)))))</f>
        <v>0</v>
      </c>
      <c r="I55" s="23">
        <f>G55+I54-E55*IF(D55="P",1.03,1)*H55</f>
        <v>748599.14000000001</v>
      </c>
      <c r="J55" s="21" t="s">
        <v>20</v>
      </c>
      <c r="K55"/>
      <c r="L55"/>
      <c r="M55"/>
      <c r="N55" s="25"/>
      <c r="O55"/>
      <c r="P55" s="5"/>
      <c r="Q55" s="5"/>
      <c r="R55"/>
      <c r="S55"/>
      <c r="T55"/>
    </row>
    <row r="56" ht="12.75">
      <c r="A56" s="26">
        <v>44867</v>
      </c>
      <c r="B56" s="21"/>
      <c r="C56"/>
      <c r="D56" s="1" t="s">
        <v>12</v>
      </c>
      <c r="E56" s="23">
        <v>2196</v>
      </c>
      <c r="F56" s="23">
        <f>SUM($E$11:E56)</f>
        <v>572571.69000000006</v>
      </c>
      <c r="G56" s="23"/>
      <c r="H56" s="24">
        <f>IF(F56/$H$7&lt;50000,$N$1,IF(F56/$H$7&lt;100000,$N$2,IF(F56/$H$7&lt;150000,$N$3,IF(F56/$H$7&lt;200000,$N$4,IF(F56/$H$7&lt;250000,$N$5,$N$6)))))</f>
        <v>0</v>
      </c>
      <c r="I56" s="23">
        <f>G56+I55-E56*IF(D56="P",1.03,1)*H56</f>
        <v>748599.14000000001</v>
      </c>
      <c r="J56" s="21" t="s">
        <v>21</v>
      </c>
      <c r="K56"/>
      <c r="L56"/>
      <c r="M56"/>
      <c r="N56" s="25"/>
      <c r="O56"/>
      <c r="P56" s="5"/>
      <c r="Q56" s="5"/>
      <c r="R56"/>
      <c r="S56"/>
      <c r="T56"/>
    </row>
    <row r="57" ht="12.75">
      <c r="A57" s="26">
        <v>44868</v>
      </c>
      <c r="B57" s="21"/>
      <c r="C57" s="21"/>
      <c r="D57" s="1" t="s">
        <v>12</v>
      </c>
      <c r="E57" s="23">
        <f>70000*2.09*0.7</f>
        <v>102410</v>
      </c>
      <c r="F57" s="23">
        <f>SUM($E$11:E57)</f>
        <v>674981.69000000006</v>
      </c>
      <c r="G57" s="23"/>
      <c r="H57" s="24">
        <f>IF(F57/$H$7&lt;50000,$N$1,IF(F57/$H$7&lt;100000,$N$2,IF(F57/$H$7&lt;150000,$N$3,IF(F57/$H$7&lt;200000,$N$4,IF(F57/$H$7&lt;250000,$N$5,$N$6)))))</f>
        <v>0</v>
      </c>
      <c r="I57" s="23">
        <f>G57+I56-E57*IF(D57="P",1.03,1)*H57</f>
        <v>748599.14000000001</v>
      </c>
      <c r="J57" s="21"/>
      <c r="K57"/>
      <c r="L57"/>
      <c r="M57"/>
      <c r="N57" s="25"/>
      <c r="O57"/>
      <c r="P57" s="5"/>
      <c r="Q57" s="5"/>
      <c r="R57"/>
      <c r="S57"/>
      <c r="T57"/>
    </row>
    <row r="58" ht="12.75">
      <c r="A58" s="26">
        <v>44868</v>
      </c>
      <c r="B58" s="21"/>
      <c r="C58" s="21"/>
      <c r="D58" s="1" t="s">
        <v>12</v>
      </c>
      <c r="E58" s="23">
        <f>22842*0.3</f>
        <v>6852.5999999999995</v>
      </c>
      <c r="F58" s="23">
        <f>SUM($E$11:E58)</f>
        <v>681834.29000000004</v>
      </c>
      <c r="G58" s="23"/>
      <c r="H58" s="24">
        <f>IF(F58/$H$7&lt;50000,$N$1,IF(F58/$H$7&lt;100000,$N$2,IF(F58/$H$7&lt;150000,$N$3,IF(F58/$H$7&lt;200000,$N$4,IF(F58/$H$7&lt;250000,$N$5,$N$6)))))</f>
        <v>0</v>
      </c>
      <c r="I58" s="23">
        <f>G58+I57-E58*IF(D58="P",1.03,1)*H58</f>
        <v>748599.14000000001</v>
      </c>
      <c r="J58" s="21"/>
      <c r="K58"/>
      <c r="L58"/>
      <c r="M58"/>
      <c r="N58" s="25"/>
      <c r="O58"/>
      <c r="P58" s="5"/>
      <c r="Q58" s="5"/>
      <c r="R58"/>
      <c r="S58"/>
      <c r="T58"/>
    </row>
    <row r="59" ht="12.75">
      <c r="A59" s="26">
        <v>44868</v>
      </c>
      <c r="B59" s="21"/>
      <c r="C59" s="21"/>
      <c r="D59" s="1" t="s">
        <v>12</v>
      </c>
      <c r="E59" s="23">
        <f>16128*0.7</f>
        <v>11289.599999999999</v>
      </c>
      <c r="F59" s="23">
        <f>SUM($E$11:E59)</f>
        <v>693123.89000000001</v>
      </c>
      <c r="G59" s="23"/>
      <c r="H59" s="24">
        <f>IF(F59/$H$7&lt;50000,$N$1,IF(F59/$H$7&lt;100000,$N$2,IF(F59/$H$7&lt;150000,$N$3,IF(F59/$H$7&lt;200000,$N$4,IF(F59/$H$7&lt;250000,$N$5,$N$6)))))</f>
        <v>0</v>
      </c>
      <c r="I59" s="23">
        <f>G59+I58-E59*IF(D59="P",1.03,1)*H59</f>
        <v>748599.14000000001</v>
      </c>
      <c r="J59" s="21"/>
      <c r="K59"/>
      <c r="L59"/>
      <c r="M59"/>
      <c r="N59" s="25"/>
      <c r="O59"/>
      <c r="P59" s="5"/>
      <c r="Q59" s="5"/>
      <c r="R59"/>
      <c r="S59"/>
      <c r="T59"/>
    </row>
    <row r="60" ht="12.75">
      <c r="A60" s="26">
        <v>44868</v>
      </c>
      <c r="B60" s="21"/>
      <c r="C60" s="21"/>
      <c r="D60" s="1" t="s">
        <v>12</v>
      </c>
      <c r="E60" s="23">
        <v>20338</v>
      </c>
      <c r="F60" s="23">
        <f>SUM($E$11:E60)</f>
        <v>713461.89000000001</v>
      </c>
      <c r="G60" s="23"/>
      <c r="H60" s="24">
        <f>IF(F60/$H$7&lt;50000,$N$1,IF(F60/$H$7&lt;100000,$N$2,IF(F60/$H$7&lt;150000,$N$3,IF(F60/$H$7&lt;200000,$N$4,IF(F60/$H$7&lt;250000,$N$5,$N$6)))))</f>
        <v>0</v>
      </c>
      <c r="I60" s="23">
        <f>G60+I59-E60*IF(D60="P",1.03,1)*H60</f>
        <v>748599.14000000001</v>
      </c>
      <c r="J60" s="21"/>
      <c r="K60"/>
      <c r="L60"/>
      <c r="M60"/>
      <c r="N60" s="25"/>
      <c r="O60"/>
      <c r="P60" s="5"/>
      <c r="Q60" s="5"/>
      <c r="R60"/>
      <c r="S60"/>
      <c r="T60"/>
    </row>
    <row r="61" ht="12.75">
      <c r="A61" s="26">
        <v>44869</v>
      </c>
      <c r="B61" s="21"/>
      <c r="C61" s="21"/>
      <c r="D61" s="1" t="s">
        <v>12</v>
      </c>
      <c r="E61" s="23"/>
      <c r="F61" s="23">
        <f>SUM($E$11:E61)</f>
        <v>713461.89000000001</v>
      </c>
      <c r="G61" s="23">
        <v>126560.46000000001</v>
      </c>
      <c r="H61" s="24">
        <f>IF(F61/$H$7&lt;50000,$N$1,IF(F61/$H$7&lt;100000,$N$2,IF(F61/$H$7&lt;150000,$N$3,IF(F61/$H$7&lt;200000,$N$4,IF(F61/$H$7&lt;250000,$N$5,$N$6)))))</f>
        <v>0</v>
      </c>
      <c r="I61" s="23">
        <f>G61+I60-E61*IF(D61="P",1.03,1)*H61</f>
        <v>875159.59999999998</v>
      </c>
      <c r="J61" s="21"/>
      <c r="K61"/>
      <c r="L61"/>
      <c r="M61"/>
      <c r="N61" s="25"/>
      <c r="O61"/>
      <c r="P61" s="5"/>
      <c r="Q61" s="5"/>
      <c r="R61"/>
      <c r="S61"/>
      <c r="T61"/>
    </row>
    <row r="62" ht="12.75">
      <c r="A62" s="26">
        <v>44871</v>
      </c>
      <c r="B62" s="21"/>
      <c r="C62" s="21"/>
      <c r="D62" s="1" t="s">
        <v>12</v>
      </c>
      <c r="E62" s="23">
        <v>12672.67</v>
      </c>
      <c r="F62" s="23">
        <f>SUM($E$11:E62)</f>
        <v>726134.56000000006</v>
      </c>
      <c r="G62" s="23"/>
      <c r="H62" s="24">
        <f>IF(F62/$H$7&lt;50000,$N$1,IF(F62/$H$7&lt;100000,$N$2,IF(F62/$H$7&lt;150000,$N$3,IF(F62/$H$7&lt;200000,$N$4,IF(F62/$H$7&lt;250000,$N$5,$N$6)))))</f>
        <v>0</v>
      </c>
      <c r="I62" s="23">
        <f>G62+I61-E62*IF(D62="P",1.03,1)*H62</f>
        <v>875159.59999999998</v>
      </c>
      <c r="J62" s="21"/>
      <c r="K62"/>
      <c r="L62"/>
      <c r="M62"/>
      <c r="N62" s="25"/>
      <c r="O62"/>
      <c r="P62" s="5"/>
      <c r="Q62" s="5"/>
      <c r="R62"/>
      <c r="S62"/>
      <c r="T62"/>
    </row>
    <row r="63" ht="12.75">
      <c r="A63" s="26">
        <v>44876</v>
      </c>
      <c r="B63" s="21"/>
      <c r="C63" s="21"/>
      <c r="D63" s="1" t="s">
        <v>12</v>
      </c>
      <c r="E63" s="23">
        <v>3960</v>
      </c>
      <c r="F63" s="23">
        <f>SUM($E$11:E63)</f>
        <v>730094.56000000006</v>
      </c>
      <c r="G63" s="23"/>
      <c r="H63" s="24">
        <f>IF(F63/$H$7&lt;50000,$N$1,IF(F63/$H$7&lt;100000,$N$2,IF(F63/$H$7&lt;150000,$N$3,IF(F63/$H$7&lt;200000,$N$4,IF(F63/$H$7&lt;250000,$N$5,$N$6)))))</f>
        <v>0</v>
      </c>
      <c r="I63" s="23">
        <f>G63+I62-E63*IF(D63="P",1.03,1)*H63</f>
        <v>875159.59999999998</v>
      </c>
      <c r="J63" s="21"/>
      <c r="K63"/>
      <c r="L63"/>
      <c r="M63"/>
      <c r="N63" s="25"/>
      <c r="O63"/>
      <c r="P63" s="5"/>
      <c r="Q63" s="5"/>
      <c r="R63"/>
      <c r="S63"/>
      <c r="T63"/>
    </row>
    <row r="64" ht="12.75">
      <c r="A64" s="26">
        <v>44876</v>
      </c>
      <c r="B64" s="21"/>
      <c r="C64"/>
      <c r="D64" s="1" t="s">
        <v>12</v>
      </c>
      <c r="E64" s="23">
        <v>1600</v>
      </c>
      <c r="F64" s="23">
        <f>SUM($E$11:E64)</f>
        <v>731694.56000000006</v>
      </c>
      <c r="G64" s="23"/>
      <c r="H64" s="24">
        <f>IF(F64/$H$7&lt;50000,$N$1,IF(F64/$H$7&lt;100000,$N$2,IF(F64/$H$7&lt;150000,$N$3,IF(F64/$H$7&lt;200000,$N$4,IF(F64/$H$7&lt;250000,$N$5,$N$6)))))</f>
        <v>0</v>
      </c>
      <c r="I64" s="23">
        <f>G64+I63-E64*IF(D64="P",1.03,1)*H64</f>
        <v>875159.59999999998</v>
      </c>
      <c r="J64" s="21"/>
      <c r="K64"/>
      <c r="L64"/>
      <c r="M64"/>
      <c r="N64" s="25"/>
      <c r="O64"/>
      <c r="P64" s="5"/>
      <c r="Q64" s="5"/>
      <c r="R64"/>
      <c r="S64"/>
      <c r="T64"/>
    </row>
    <row r="65" ht="12.75">
      <c r="A65" s="26">
        <v>44882</v>
      </c>
      <c r="B65" s="21"/>
      <c r="C65" s="21"/>
      <c r="D65" s="1" t="s">
        <v>12</v>
      </c>
      <c r="E65" s="23">
        <v>4289.1000000000004</v>
      </c>
      <c r="F65" s="23">
        <f>SUM($E$11:E65)</f>
        <v>735983.66000000003</v>
      </c>
      <c r="G65" s="23"/>
      <c r="H65" s="24">
        <f>IF(F65/$H$7&lt;50000,$N$1,IF(F65/$H$7&lt;100000,$N$2,IF(F65/$H$7&lt;150000,$N$3,IF(F65/$H$7&lt;200000,$N$4,IF(F65/$H$7&lt;250000,$N$5,$N$6)))))</f>
        <v>0</v>
      </c>
      <c r="I65" s="23">
        <f>G65+I64-E65*IF(D65="P",1.03,1)*H65</f>
        <v>875159.59999999998</v>
      </c>
      <c r="J65" s="21"/>
      <c r="K65"/>
      <c r="L65"/>
      <c r="M65"/>
      <c r="N65" s="25"/>
      <c r="O65"/>
      <c r="P65" s="5"/>
      <c r="Q65" s="5"/>
      <c r="R65"/>
      <c r="S65"/>
      <c r="T65"/>
    </row>
    <row r="66" ht="12.75">
      <c r="A66" s="26">
        <v>44885</v>
      </c>
      <c r="B66" s="21"/>
      <c r="C66" s="21"/>
      <c r="D66" s="1" t="s">
        <v>12</v>
      </c>
      <c r="E66" s="23">
        <v>5300</v>
      </c>
      <c r="F66" s="23">
        <f>SUM($E$11:E66)</f>
        <v>741283.66000000003</v>
      </c>
      <c r="G66" s="23"/>
      <c r="H66" s="24">
        <f>IF(F66/$H$7&lt;50000,$N$1,IF(F66/$H$7&lt;100000,$N$2,IF(F66/$H$7&lt;150000,$N$3,IF(F66/$H$7&lt;200000,$N$4,IF(F66/$H$7&lt;250000,$N$5,$N$6)))))</f>
        <v>0</v>
      </c>
      <c r="I66" s="23">
        <f>G66+I65-E66*IF(D66="P",1.03,1)*H66</f>
        <v>875159.59999999998</v>
      </c>
      <c r="J66" s="21"/>
      <c r="K66"/>
      <c r="L66"/>
      <c r="M66"/>
      <c r="N66" s="25"/>
      <c r="O66"/>
      <c r="P66" s="5"/>
      <c r="Q66" s="5"/>
      <c r="R66"/>
      <c r="S66"/>
      <c r="T66"/>
    </row>
    <row r="67" ht="12.75">
      <c r="A67" s="26">
        <v>44885</v>
      </c>
      <c r="B67" s="21"/>
      <c r="C67" s="21"/>
      <c r="D67" s="1" t="s">
        <v>12</v>
      </c>
      <c r="E67" s="23">
        <v>2660</v>
      </c>
      <c r="F67" s="23">
        <f>SUM($E$11:E67)</f>
        <v>743943.66000000003</v>
      </c>
      <c r="G67" s="23"/>
      <c r="H67" s="24">
        <f>IF(F67/$H$7&lt;50000,$N$1,IF(F67/$H$7&lt;100000,$N$2,IF(F67/$H$7&lt;150000,$N$3,IF(F67/$H$7&lt;200000,$N$4,IF(F67/$H$7&lt;250000,$N$5,$N$6)))))</f>
        <v>0</v>
      </c>
      <c r="I67" s="23">
        <f>G67+I66-E67*IF(D67="P",1.03,1)*H67</f>
        <v>875159.59999999998</v>
      </c>
      <c r="J67" s="21"/>
      <c r="K67"/>
      <c r="L67"/>
      <c r="M67"/>
      <c r="N67" s="25"/>
      <c r="O67"/>
      <c r="P67" s="5"/>
      <c r="Q67" s="5"/>
      <c r="R67"/>
      <c r="S67"/>
      <c r="T67"/>
    </row>
    <row r="68" ht="12.75">
      <c r="A68" s="26">
        <v>44885</v>
      </c>
      <c r="B68" s="21"/>
      <c r="C68" s="21"/>
      <c r="D68" s="1" t="s">
        <v>12</v>
      </c>
      <c r="E68" s="23">
        <v>5580</v>
      </c>
      <c r="F68" s="23">
        <f>SUM($E$11:E68)</f>
        <v>749523.66000000003</v>
      </c>
      <c r="G68" s="23"/>
      <c r="H68" s="24">
        <f>IF(F68/$H$7&lt;50000,$N$1,IF(F68/$H$7&lt;100000,$N$2,IF(F68/$H$7&lt;150000,$N$3,IF(F68/$H$7&lt;200000,$N$4,IF(F68/$H$7&lt;250000,$N$5,$N$6)))))</f>
        <v>0</v>
      </c>
      <c r="I68" s="23">
        <f>G68+I67-E68*IF(D68="P",1.03,1)*H68</f>
        <v>875159.59999999998</v>
      </c>
      <c r="J68" s="21"/>
      <c r="K68"/>
      <c r="L68"/>
      <c r="M68"/>
      <c r="N68" s="25"/>
      <c r="O68"/>
      <c r="P68" s="5"/>
      <c r="Q68" s="5"/>
      <c r="R68"/>
      <c r="S68"/>
      <c r="T68"/>
    </row>
    <row r="69" ht="12.75">
      <c r="A69" s="26">
        <v>44885</v>
      </c>
      <c r="B69" s="21"/>
      <c r="C69" s="21"/>
      <c r="D69" s="1" t="s">
        <v>12</v>
      </c>
      <c r="E69" s="23">
        <f>9634.67-E20</f>
        <v>4817.3299999999999</v>
      </c>
      <c r="F69" s="23">
        <f>SUM($E$11:E69)</f>
        <v>754340.98999999999</v>
      </c>
      <c r="G69" s="23"/>
      <c r="H69" s="24">
        <f>IF(F69/$H$7&lt;50000,$N$1,IF(F69/$H$7&lt;100000,$N$2,IF(F69/$H$7&lt;150000,$N$3,IF(F69/$H$7&lt;200000,$N$4,IF(F69/$H$7&lt;250000,$N$5,$N$6)))))</f>
        <v>0</v>
      </c>
      <c r="I69" s="23">
        <f>G69+I68-E69*IF(D69="P",1.03,1)*H69</f>
        <v>875159.59999999998</v>
      </c>
      <c r="J69" s="21"/>
      <c r="K69"/>
      <c r="L69"/>
      <c r="M69"/>
      <c r="N69" s="25"/>
      <c r="O69"/>
      <c r="P69" s="5"/>
      <c r="Q69" s="5"/>
      <c r="R69"/>
      <c r="S69"/>
      <c r="T69"/>
    </row>
    <row r="70" ht="12.75">
      <c r="A70" s="26">
        <v>44885</v>
      </c>
      <c r="B70" s="21"/>
      <c r="C70" s="21"/>
      <c r="D70" s="1" t="s">
        <v>12</v>
      </c>
      <c r="E70" s="23">
        <v>24960</v>
      </c>
      <c r="F70" s="23">
        <f>SUM($E$11:E70)</f>
        <v>779300.98999999999</v>
      </c>
      <c r="G70" s="23"/>
      <c r="H70" s="24">
        <f>IF(F70/$H$7&lt;50000,$N$1,IF(F70/$H$7&lt;100000,$N$2,IF(F70/$H$7&lt;150000,$N$3,IF(F70/$H$7&lt;200000,$N$4,IF(F70/$H$7&lt;250000,$N$5,$N$6)))))</f>
        <v>0</v>
      </c>
      <c r="I70" s="23">
        <f>G70+I69-E70*IF(D70="P",1.03,1)*H70</f>
        <v>875159.59999999998</v>
      </c>
      <c r="J70" s="21"/>
      <c r="K70"/>
      <c r="L70"/>
      <c r="M70"/>
      <c r="N70" s="25"/>
      <c r="O70"/>
      <c r="P70" s="5"/>
      <c r="Q70" s="5"/>
      <c r="R70"/>
      <c r="S70"/>
      <c r="T70"/>
    </row>
    <row r="71" ht="12.75">
      <c r="A71" s="26">
        <v>44887</v>
      </c>
      <c r="B71" s="21"/>
      <c r="C71"/>
      <c r="D71" s="1" t="s">
        <v>12</v>
      </c>
      <c r="E71" s="23">
        <v>6834.1999999999998</v>
      </c>
      <c r="F71" s="23">
        <f>SUM($E$11:E71)</f>
        <v>786135.18999999994</v>
      </c>
      <c r="G71" s="23"/>
      <c r="H71" s="24">
        <f>IF(F71/$H$7&lt;50000,$N$1,IF(F71/$H$7&lt;100000,$N$2,IF(F71/$H$7&lt;150000,$N$3,IF(F71/$H$7&lt;200000,$N$4,IF(F71/$H$7&lt;250000,$N$5,$N$6)))))</f>
        <v>0</v>
      </c>
      <c r="I71" s="23">
        <f>G71+I70-E71*IF(D71="P",1.03,1)*H71</f>
        <v>875159.59999999998</v>
      </c>
      <c r="J71" s="21"/>
      <c r="K71"/>
      <c r="L71"/>
      <c r="M71"/>
      <c r="N71" s="25"/>
      <c r="O71"/>
      <c r="P71" s="5"/>
      <c r="Q71" s="5"/>
      <c r="R71"/>
      <c r="S71"/>
      <c r="T71"/>
    </row>
    <row r="72" ht="12.75">
      <c r="A72" s="26">
        <v>44887</v>
      </c>
      <c r="B72" s="21"/>
      <c r="C72" s="21"/>
      <c r="D72" s="1" t="s">
        <v>12</v>
      </c>
      <c r="E72" s="23">
        <v>4591.5600000000004</v>
      </c>
      <c r="F72" s="23">
        <f>SUM($E$11:E72)</f>
        <v>790726.75</v>
      </c>
      <c r="G72" s="23"/>
      <c r="H72" s="24">
        <f>IF(F72/$H$7&lt;50000,$N$1,IF(F72/$H$7&lt;100000,$N$2,IF(F72/$H$7&lt;150000,$N$3,IF(F72/$H$7&lt;200000,$N$4,IF(F72/$H$7&lt;250000,$N$5,$N$6)))))</f>
        <v>0</v>
      </c>
      <c r="I72" s="23">
        <f>G72+I71-E72*IF(D72="P",1.03,1)*H72</f>
        <v>875159.59999999998</v>
      </c>
      <c r="J72" s="21"/>
      <c r="K72"/>
      <c r="L72"/>
      <c r="M72"/>
      <c r="N72" s="25"/>
      <c r="O72"/>
      <c r="P72" s="5"/>
      <c r="Q72" s="5"/>
      <c r="R72"/>
      <c r="S72"/>
      <c r="T72"/>
    </row>
    <row r="73" ht="12.75">
      <c r="A73" s="26">
        <v>44887</v>
      </c>
      <c r="B73" s="21"/>
      <c r="C73" s="21"/>
      <c r="D73" s="1" t="s">
        <v>12</v>
      </c>
      <c r="E73" s="23">
        <v>68670</v>
      </c>
      <c r="F73" s="23">
        <f>SUM($E$11:E73)</f>
        <v>859396.75</v>
      </c>
      <c r="G73" s="23"/>
      <c r="H73" s="24">
        <f>IF(F73/$H$7&lt;50000,$N$1,IF(F73/$H$7&lt;100000,$N$2,IF(F73/$H$7&lt;150000,$N$3,IF(F73/$H$7&lt;200000,$N$4,IF(F73/$H$7&lt;250000,$N$5,$N$6)))))</f>
        <v>0</v>
      </c>
      <c r="I73" s="23">
        <f>G73+I72-E73*IF(D73="P",1.03,1)*H73</f>
        <v>875159.59999999998</v>
      </c>
      <c r="J73" s="21"/>
      <c r="K73"/>
      <c r="L73"/>
      <c r="M73"/>
      <c r="N73" s="25"/>
      <c r="O73"/>
      <c r="P73" s="5"/>
      <c r="Q73" s="5"/>
      <c r="R73"/>
      <c r="S73"/>
      <c r="T73"/>
    </row>
    <row r="74" ht="12.75">
      <c r="A74" s="26">
        <v>44889</v>
      </c>
      <c r="B74" s="21"/>
      <c r="C74"/>
      <c r="D74" s="1" t="s">
        <v>12</v>
      </c>
      <c r="E74" s="23">
        <v>1875</v>
      </c>
      <c r="F74" s="23">
        <f>SUM($E$11:E74)</f>
        <v>861271.75</v>
      </c>
      <c r="G74" s="23"/>
      <c r="H74" s="24">
        <f>IF(F74/$H$7&lt;50000,$N$1,IF(F74/$H$7&lt;100000,$N$2,IF(F74/$H$7&lt;150000,$N$3,IF(F74/$H$7&lt;200000,$N$4,IF(F74/$H$7&lt;250000,$N$5,$N$6)))))</f>
        <v>0</v>
      </c>
      <c r="I74" s="23">
        <f>G74+I73-E74*IF(D74="P",1.03,1)*H74</f>
        <v>875159.59999999998</v>
      </c>
      <c r="J74" s="21"/>
      <c r="K74"/>
      <c r="L74"/>
      <c r="M74"/>
      <c r="N74" s="25"/>
      <c r="O74"/>
      <c r="P74" s="5"/>
      <c r="Q74" s="5"/>
      <c r="R74"/>
      <c r="S74"/>
      <c r="T74"/>
    </row>
    <row r="75" ht="12.75">
      <c r="A75" s="26">
        <v>44889</v>
      </c>
      <c r="B75" s="21"/>
      <c r="C75" s="21"/>
      <c r="D75" s="1" t="s">
        <v>12</v>
      </c>
      <c r="E75" s="23">
        <v>1544</v>
      </c>
      <c r="F75" s="23">
        <f>SUM($E$11:E75)</f>
        <v>862815.75</v>
      </c>
      <c r="G75" s="23"/>
      <c r="H75" s="24">
        <f>IF(F75/$H$7&lt;50000,$N$1,IF(F75/$H$7&lt;100000,$N$2,IF(F75/$H$7&lt;150000,$N$3,IF(F75/$H$7&lt;200000,$N$4,IF(F75/$H$7&lt;250000,$N$5,$N$6)))))</f>
        <v>0</v>
      </c>
      <c r="I75" s="23">
        <f>G75+I74-E75*IF(D75="P",1.03,1)*H75</f>
        <v>875159.59999999998</v>
      </c>
      <c r="J75" s="21"/>
      <c r="K75"/>
      <c r="L75"/>
      <c r="M75"/>
      <c r="N75" s="25"/>
      <c r="O75"/>
      <c r="P75" s="5"/>
      <c r="Q75" s="5"/>
      <c r="R75"/>
      <c r="S75"/>
      <c r="T75"/>
    </row>
    <row r="76" ht="12.75">
      <c r="A76" s="26">
        <v>44893</v>
      </c>
      <c r="B76" s="21"/>
      <c r="C76" s="21"/>
      <c r="D76" s="1" t="s">
        <v>12</v>
      </c>
      <c r="E76" s="23">
        <v>812</v>
      </c>
      <c r="F76" s="23">
        <f>SUM($E$11:E76)</f>
        <v>863627.75</v>
      </c>
      <c r="G76" s="23"/>
      <c r="H76" s="24">
        <f>IF(F76/$H$7&lt;50000,$N$1,IF(F76/$H$7&lt;100000,$N$2,IF(F76/$H$7&lt;150000,$N$3,IF(F76/$H$7&lt;200000,$N$4,IF(F76/$H$7&lt;250000,$N$5,$N$6)))))</f>
        <v>0</v>
      </c>
      <c r="I76" s="23">
        <f>G76+I75-E76*IF(D76="P",1.03,1)*H76</f>
        <v>875159.59999999998</v>
      </c>
      <c r="J76" s="21"/>
      <c r="K76"/>
      <c r="L76"/>
      <c r="M76"/>
      <c r="N76" s="25"/>
      <c r="O76"/>
      <c r="P76" s="5"/>
      <c r="Q76" s="5"/>
      <c r="R76"/>
      <c r="S76"/>
      <c r="T76"/>
    </row>
    <row r="77" ht="12.75">
      <c r="A77" s="26">
        <v>44893</v>
      </c>
      <c r="B77" s="21"/>
      <c r="C77"/>
      <c r="D77" s="1" t="s">
        <v>12</v>
      </c>
      <c r="E77" s="23">
        <v>1365</v>
      </c>
      <c r="F77" s="23">
        <f>SUM($E$11:E77)</f>
        <v>864992.75</v>
      </c>
      <c r="G77" s="23"/>
      <c r="H77" s="24">
        <f>IF(F77/$H$7&lt;50000,$N$1,IF(F77/$H$7&lt;100000,$N$2,IF(F77/$H$7&lt;150000,$N$3,IF(F77/$H$7&lt;200000,$N$4,IF(F77/$H$7&lt;250000,$N$5,$N$6)))))</f>
        <v>0</v>
      </c>
      <c r="I77" s="23">
        <f>G77+I76-E77*IF(D77="P",1.03,1)*H77</f>
        <v>875159.59999999998</v>
      </c>
      <c r="J77"/>
      <c r="K77"/>
      <c r="L77"/>
      <c r="M77"/>
      <c r="N77" s="25"/>
      <c r="O77"/>
      <c r="P77" s="5"/>
      <c r="Q77" s="5"/>
      <c r="R77"/>
      <c r="S77"/>
      <c r="T77"/>
    </row>
    <row r="78" ht="12.75">
      <c r="A78" s="26">
        <v>44893</v>
      </c>
      <c r="B78" s="21"/>
      <c r="C78"/>
      <c r="D78" s="1" t="s">
        <v>12</v>
      </c>
      <c r="E78" s="23">
        <v>3914</v>
      </c>
      <c r="F78" s="23">
        <f>SUM($E$11:E78)</f>
        <v>868906.75</v>
      </c>
      <c r="G78" s="23"/>
      <c r="H78" s="24">
        <f>IF(F78/$H$7&lt;50000,$N$1,IF(F78/$H$7&lt;100000,$N$2,IF(F78/$H$7&lt;150000,$N$3,IF(F78/$H$7&lt;200000,$N$4,IF(F78/$H$7&lt;250000,$N$5,$N$6)))))</f>
        <v>0</v>
      </c>
      <c r="I78" s="23">
        <f>G78+I77-E78*IF(D78="P",1.03,1)*H78</f>
        <v>875159.59999999998</v>
      </c>
      <c r="J78" s="21"/>
      <c r="K78"/>
      <c r="L78"/>
      <c r="M78"/>
      <c r="N78" s="25"/>
      <c r="O78"/>
      <c r="P78" s="5"/>
      <c r="Q78" s="5"/>
      <c r="R78"/>
      <c r="S78"/>
      <c r="T78"/>
    </row>
    <row r="79" ht="12.75">
      <c r="A79" s="26">
        <v>44893</v>
      </c>
      <c r="B79" s="21"/>
      <c r="C79" s="21"/>
      <c r="D79" s="1" t="s">
        <v>12</v>
      </c>
      <c r="E79" s="23">
        <v>2213.4000000000001</v>
      </c>
      <c r="F79" s="23">
        <f>SUM($E$11:E79)</f>
        <v>871120.15000000002</v>
      </c>
      <c r="G79" s="23"/>
      <c r="H79" s="24">
        <f>IF(F79/$H$7&lt;50000,$N$1,IF(F79/$H$7&lt;100000,$N$2,IF(F79/$H$7&lt;150000,$N$3,IF(F79/$H$7&lt;200000,$N$4,IF(F79/$H$7&lt;250000,$N$5,$N$6)))))</f>
        <v>0</v>
      </c>
      <c r="I79" s="23">
        <f>G79+I78-E79*IF(D79="P",1.03,1)*H79</f>
        <v>875159.59999999998</v>
      </c>
      <c r="J79" s="21"/>
      <c r="K79"/>
      <c r="L79"/>
      <c r="M79"/>
      <c r="N79" s="25"/>
      <c r="O79"/>
      <c r="P79" s="5"/>
      <c r="Q79" s="5"/>
      <c r="R79"/>
      <c r="S79"/>
      <c r="T79"/>
    </row>
    <row r="80" ht="12.75">
      <c r="A80" s="26">
        <v>44895</v>
      </c>
      <c r="B80" s="21"/>
      <c r="C80" s="21"/>
      <c r="D80" s="1"/>
      <c r="E80" s="23"/>
      <c r="F80" s="23">
        <f>SUM($E$11:E80)</f>
        <v>871120.15000000002</v>
      </c>
      <c r="G80" s="23">
        <v>249981.66</v>
      </c>
      <c r="H80" s="24">
        <f>IF(F80/$H$7&lt;50000,$N$1,IF(F80/$H$7&lt;100000,$N$2,IF(F80/$H$7&lt;150000,$N$3,IF(F80/$H$7&lt;200000,$N$4,IF(F80/$H$7&lt;250000,$N$5,$N$6)))))</f>
        <v>0</v>
      </c>
      <c r="I80" s="23">
        <f>G80+I79-E80*IF(D80="P",1.03,1)*H80</f>
        <v>1125141.26</v>
      </c>
      <c r="J80" s="21"/>
      <c r="K80"/>
      <c r="L80"/>
      <c r="M80"/>
      <c r="N80" s="25"/>
      <c r="O80"/>
      <c r="P80" s="5"/>
      <c r="Q80" s="5"/>
      <c r="R80"/>
      <c r="S80"/>
      <c r="T80"/>
    </row>
    <row r="81" ht="12.75">
      <c r="A81" s="26">
        <v>44895</v>
      </c>
      <c r="B81" s="21"/>
      <c r="C81" s="21"/>
      <c r="D81" s="1" t="s">
        <v>12</v>
      </c>
      <c r="E81" s="23">
        <v>160230</v>
      </c>
      <c r="F81" s="23">
        <f>SUM($E$11:E81)</f>
        <v>1031350.15</v>
      </c>
      <c r="G81" s="23"/>
      <c r="H81" s="24">
        <f>IF(F81/$H$7&lt;50000,$N$1,IF(F81/$H$7&lt;100000,$N$2,IF(F81/$H$7&lt;150000,$N$3,IF(F81/$H$7&lt;200000,$N$4,IF(F81/$H$7&lt;250000,$N$5,$N$6)))))</f>
        <v>0</v>
      </c>
      <c r="I81" s="23">
        <f>G81+I80-E81*IF(D81="P",1.03,1)*H81</f>
        <v>1125141.26</v>
      </c>
      <c r="J81" s="21"/>
      <c r="K81"/>
      <c r="L81"/>
      <c r="M81"/>
      <c r="N81" s="25"/>
      <c r="O81"/>
      <c r="P81" s="5"/>
      <c r="Q81" s="5"/>
      <c r="R81"/>
      <c r="S81"/>
      <c r="T81"/>
    </row>
    <row r="82" ht="12.75">
      <c r="A82" s="26">
        <v>44895</v>
      </c>
      <c r="B82" s="21"/>
      <c r="C82" s="21"/>
      <c r="D82" s="1"/>
      <c r="E82" s="23"/>
      <c r="F82" s="23">
        <f>SUM($E$11:E82)</f>
        <v>1031350.15</v>
      </c>
      <c r="G82" s="23">
        <v>199981.64000000001</v>
      </c>
      <c r="H82" s="24">
        <f>IF(F82/$H$7&lt;50000,$N$1,IF(F82/$H$7&lt;100000,$N$2,IF(F82/$H$7&lt;150000,$N$3,IF(F82/$H$7&lt;200000,$N$4,IF(F82/$H$7&lt;250000,$N$5,$N$6)))))</f>
        <v>0</v>
      </c>
      <c r="I82" s="23">
        <f>G82+I81-E82*IF(D82="P",1.03,1)*H82</f>
        <v>1325122.8999999999</v>
      </c>
      <c r="J82" s="21"/>
      <c r="K82"/>
      <c r="L82"/>
      <c r="M82"/>
      <c r="N82" s="25"/>
      <c r="O82"/>
      <c r="P82" s="5"/>
      <c r="Q82" s="5"/>
      <c r="R82"/>
      <c r="S82"/>
      <c r="T82"/>
    </row>
    <row r="83" ht="12.75">
      <c r="A83" s="26">
        <v>44903</v>
      </c>
      <c r="B83" s="21"/>
      <c r="C83" s="21"/>
      <c r="D83" s="1" t="s">
        <v>12</v>
      </c>
      <c r="E83" s="23">
        <f>13650/7.8</f>
        <v>1750</v>
      </c>
      <c r="F83" s="23">
        <f>SUM($E$11:E83)</f>
        <v>1033100.15</v>
      </c>
      <c r="G83" s="23"/>
      <c r="H83" s="24">
        <f>IF(F83/$H$7&lt;50000,$N$1,IF(F83/$H$7&lt;100000,$N$2,IF(F83/$H$7&lt;150000,$N$3,IF(F83/$H$7&lt;200000,$N$4,IF(F83/$H$7&lt;250000,$N$5,$N$6)))))</f>
        <v>0</v>
      </c>
      <c r="I83" s="23">
        <f>G83+I82-E83*IF(D83="P",1.03,1)*H83</f>
        <v>1325122.8999999999</v>
      </c>
      <c r="J83" s="21"/>
      <c r="K83"/>
      <c r="L83"/>
      <c r="M83"/>
      <c r="N83" s="25"/>
      <c r="O83"/>
      <c r="P83" s="5"/>
      <c r="Q83" s="5"/>
      <c r="R83"/>
      <c r="S83"/>
      <c r="T83"/>
    </row>
    <row r="84" ht="12.75">
      <c r="A84" s="26">
        <v>44904</v>
      </c>
      <c r="B84" s="21"/>
      <c r="C84"/>
      <c r="D84" s="1" t="s">
        <v>12</v>
      </c>
      <c r="E84" s="23">
        <v>7500</v>
      </c>
      <c r="F84" s="23">
        <f>SUM($E$11:E84)</f>
        <v>1040600.15</v>
      </c>
      <c r="G84" s="23"/>
      <c r="H84" s="24">
        <f>IF(F84/$H$7&lt;50000,$N$1,IF(F84/$H$7&lt;100000,$N$2,IF(F84/$H$7&lt;150000,$N$3,IF(F84/$H$7&lt;200000,$N$4,IF(F84/$H$7&lt;250000,$N$5,$N$6)))))</f>
        <v>0</v>
      </c>
      <c r="I84" s="23">
        <f>G84+I83-E84*IF(D84="P",1.03,1)*H84</f>
        <v>1325122.8999999999</v>
      </c>
      <c r="J84" s="21"/>
      <c r="K84"/>
      <c r="L84"/>
      <c r="M84"/>
      <c r="N84" s="25"/>
      <c r="O84"/>
      <c r="P84" s="5"/>
      <c r="Q84" s="5"/>
      <c r="R84"/>
      <c r="S84"/>
      <c r="T84"/>
    </row>
    <row r="85" ht="12.75">
      <c r="A85" s="26">
        <v>44904</v>
      </c>
      <c r="B85" s="21"/>
      <c r="C85"/>
      <c r="D85" s="1" t="s">
        <v>12</v>
      </c>
      <c r="E85" s="23">
        <f>256+1152</f>
        <v>1408</v>
      </c>
      <c r="F85" s="23">
        <f>SUM($E$11:E85)</f>
        <v>1042008.15</v>
      </c>
      <c r="G85" s="23"/>
      <c r="H85" s="24">
        <f>IF(F85/$H$7&lt;50000,$N$1,IF(F85/$H$7&lt;100000,$N$2,IF(F85/$H$7&lt;150000,$N$3,IF(F85/$H$7&lt;200000,$N$4,IF(F85/$H$7&lt;250000,$N$5,$N$6)))))</f>
        <v>0</v>
      </c>
      <c r="I85" s="23">
        <f>G85+I84-E85*IF(D85="P",1.03,1)*H85</f>
        <v>1325122.8999999999</v>
      </c>
      <c r="J85" s="21"/>
      <c r="K85"/>
      <c r="L85"/>
      <c r="M85"/>
      <c r="N85" s="25"/>
      <c r="O85"/>
      <c r="P85" s="5"/>
      <c r="Q85" s="5"/>
      <c r="R85"/>
      <c r="S85"/>
      <c r="T85"/>
    </row>
    <row r="86" ht="12.75">
      <c r="A86" s="26">
        <v>44904</v>
      </c>
      <c r="B86" s="21"/>
      <c r="C86"/>
      <c r="D86" s="1" t="s">
        <v>12</v>
      </c>
      <c r="E86" s="23">
        <f>340+69+656</f>
        <v>1065</v>
      </c>
      <c r="F86" s="23">
        <f>SUM($E$11:E86)</f>
        <v>1043073.15</v>
      </c>
      <c r="G86" s="23"/>
      <c r="H86" s="24">
        <f>IF(F86/$H$7&lt;50000,$N$1,IF(F86/$H$7&lt;100000,$N$2,IF(F86/$H$7&lt;150000,$N$3,IF(F86/$H$7&lt;200000,$N$4,IF(F86/$H$7&lt;250000,$N$5,$N$6)))))</f>
        <v>0</v>
      </c>
      <c r="I86" s="23">
        <f>G86+I85-E86*IF(D86="P",1.03,1)*H86</f>
        <v>1325122.8999999999</v>
      </c>
      <c r="J86" s="21"/>
      <c r="K86"/>
      <c r="L86"/>
      <c r="M86"/>
      <c r="N86" s="25"/>
      <c r="O86"/>
      <c r="P86" s="5"/>
      <c r="Q86" s="5"/>
      <c r="R86"/>
      <c r="S86"/>
      <c r="T86"/>
    </row>
    <row r="87" ht="12.75">
      <c r="A87" s="26">
        <v>44907</v>
      </c>
      <c r="B87" s="21"/>
      <c r="C87" s="21"/>
      <c r="D87" s="1" t="s">
        <v>12</v>
      </c>
      <c r="E87" s="23">
        <v>1776</v>
      </c>
      <c r="F87" s="23">
        <f>SUM($E$11:E87)</f>
        <v>1044849.15</v>
      </c>
      <c r="G87" s="23"/>
      <c r="H87" s="24">
        <f>IF(F87/$H$7&lt;50000,$N$1,IF(F87/$H$7&lt;100000,$N$2,IF(F87/$H$7&lt;150000,$N$3,IF(F87/$H$7&lt;200000,$N$4,IF(F87/$H$7&lt;250000,$N$5,$N$6)))))</f>
        <v>0</v>
      </c>
      <c r="I87" s="23">
        <f>G87+I86-E87*IF(D87="P",1.03,1)*H87</f>
        <v>1325122.8999999999</v>
      </c>
      <c r="J87" s="21"/>
      <c r="K87"/>
      <c r="L87"/>
      <c r="M87"/>
      <c r="N87" s="25"/>
      <c r="O87"/>
      <c r="P87" s="5"/>
      <c r="Q87" s="5"/>
      <c r="R87"/>
      <c r="S87"/>
      <c r="T87"/>
    </row>
    <row r="88" ht="12.75">
      <c r="A88" s="26">
        <v>44907</v>
      </c>
      <c r="B88" s="21"/>
      <c r="C88" s="21"/>
      <c r="D88" s="1" t="s">
        <v>12</v>
      </c>
      <c r="E88" s="23">
        <v>5625</v>
      </c>
      <c r="F88" s="23">
        <f>SUM($E$11:E88)</f>
        <v>1050474.1499999999</v>
      </c>
      <c r="G88" s="23"/>
      <c r="H88" s="24">
        <f>IF(F88/$H$7&lt;50000,$N$1,IF(F88/$H$7&lt;100000,$N$2,IF(F88/$H$7&lt;150000,$N$3,IF(F88/$H$7&lt;200000,$N$4,IF(F88/$H$7&lt;250000,$N$5,$N$6)))))</f>
        <v>0</v>
      </c>
      <c r="I88" s="23">
        <f>G88+I87-E88*IF(D88="P",1.03,1)*H88</f>
        <v>1325122.8999999999</v>
      </c>
      <c r="J88" s="21"/>
      <c r="K88"/>
      <c r="L88"/>
      <c r="M88"/>
      <c r="N88" s="25"/>
      <c r="O88"/>
      <c r="P88" s="5"/>
      <c r="Q88" s="5"/>
      <c r="R88"/>
      <c r="S88"/>
      <c r="T88"/>
    </row>
    <row r="89" ht="12.75">
      <c r="A89" s="26">
        <v>44907</v>
      </c>
      <c r="B89" s="21"/>
      <c r="C89" s="21"/>
      <c r="D89" s="1" t="s">
        <v>12</v>
      </c>
      <c r="E89" s="23">
        <v>1638</v>
      </c>
      <c r="F89" s="23">
        <f>SUM($E$11:E89)</f>
        <v>1052112.1499999999</v>
      </c>
      <c r="G89" s="23"/>
      <c r="H89" s="24">
        <f>IF(F89/$H$7&lt;50000,$N$1,IF(F89/$H$7&lt;100000,$N$2,IF(F89/$H$7&lt;150000,$N$3,IF(F89/$H$7&lt;200000,$N$4,IF(F89/$H$7&lt;250000,$N$5,$N$6)))))</f>
        <v>0</v>
      </c>
      <c r="I89" s="23">
        <f>G89+I88-E89*IF(D89="P",1.03,1)*H89</f>
        <v>1325122.8999999999</v>
      </c>
      <c r="J89" s="21"/>
      <c r="K89"/>
      <c r="L89"/>
      <c r="M89"/>
      <c r="N89" s="25"/>
      <c r="O89"/>
      <c r="P89" s="5"/>
      <c r="Q89" s="5"/>
      <c r="R89"/>
      <c r="S89"/>
      <c r="T89"/>
    </row>
    <row r="90" ht="12.75">
      <c r="A90" s="26">
        <v>44917</v>
      </c>
      <c r="B90" s="21"/>
      <c r="C90"/>
      <c r="D90" s="1" t="s">
        <v>12</v>
      </c>
      <c r="E90" s="23">
        <v>6200</v>
      </c>
      <c r="F90" s="23">
        <f>SUM($E$11:E90)</f>
        <v>1058312.1499999999</v>
      </c>
      <c r="G90" s="23"/>
      <c r="H90" s="24">
        <f>IF(F90/$H$7&lt;50000,$N$1,IF(F90/$H$7&lt;100000,$N$2,IF(F90/$H$7&lt;150000,$N$3,IF(F90/$H$7&lt;200000,$N$4,IF(F90/$H$7&lt;250000,$N$5,$N$6)))))</f>
        <v>0</v>
      </c>
      <c r="I90" s="23">
        <f>G90+I89-E90*IF(D90="P",1.03,1)*H90</f>
        <v>1325122.8999999999</v>
      </c>
      <c r="J90" s="21"/>
      <c r="K90"/>
      <c r="L90"/>
      <c r="M90"/>
      <c r="N90" s="25"/>
      <c r="O90"/>
      <c r="P90" s="5"/>
      <c r="Q90" s="5"/>
      <c r="R90"/>
      <c r="S90"/>
      <c r="T90"/>
    </row>
    <row r="91" ht="12.75">
      <c r="A91" s="26">
        <v>44917</v>
      </c>
      <c r="B91" s="21"/>
      <c r="C91" s="21"/>
      <c r="D91" s="1" t="s">
        <v>12</v>
      </c>
      <c r="E91" s="23">
        <v>1619.8</v>
      </c>
      <c r="F91" s="23">
        <f>SUM($E$11:E91)</f>
        <v>1059931.95</v>
      </c>
      <c r="G91" s="23"/>
      <c r="H91" s="24">
        <f>IF(F91/$H$7&lt;50000,$N$1,IF(F91/$H$7&lt;100000,$N$2,IF(F91/$H$7&lt;150000,$N$3,IF(F91/$H$7&lt;200000,$N$4,IF(F91/$H$7&lt;250000,$N$5,$N$6)))))</f>
        <v>0</v>
      </c>
      <c r="I91" s="23">
        <f>G91+I90-E91*IF(D91="P",1.03,1)*H91</f>
        <v>1325122.8999999999</v>
      </c>
      <c r="J91" s="21"/>
      <c r="K91"/>
      <c r="L91"/>
      <c r="M91"/>
      <c r="N91" s="25"/>
      <c r="O91"/>
      <c r="P91" s="5"/>
      <c r="Q91" s="5"/>
      <c r="R91"/>
      <c r="S91"/>
      <c r="T91"/>
    </row>
    <row r="92" ht="12.75">
      <c r="A92" s="26">
        <v>44917</v>
      </c>
      <c r="B92" s="21"/>
      <c r="C92" s="21"/>
      <c r="D92" s="1" t="s">
        <v>12</v>
      </c>
      <c r="E92" s="23">
        <v>3687.48</v>
      </c>
      <c r="F92" s="23">
        <f>SUM($E$11:E92)</f>
        <v>1063619.4299999999</v>
      </c>
      <c r="G92" s="23"/>
      <c r="H92" s="24">
        <f>IF(F92/$H$7&lt;50000,$N$1,IF(F92/$H$7&lt;100000,$N$2,IF(F92/$H$7&lt;150000,$N$3,IF(F92/$H$7&lt;200000,$N$4,IF(F92/$H$7&lt;250000,$N$5,$N$6)))))</f>
        <v>0</v>
      </c>
      <c r="I92" s="23">
        <f>G92+I91-E92*IF(D92="P",1.03,1)*H92</f>
        <v>1325122.8999999999</v>
      </c>
      <c r="J92" s="21"/>
      <c r="K92"/>
      <c r="L92"/>
      <c r="M92"/>
      <c r="N92" s="25"/>
      <c r="O92"/>
      <c r="P92" s="5"/>
      <c r="Q92" s="5"/>
      <c r="R92"/>
      <c r="S92"/>
      <c r="T92"/>
    </row>
    <row r="93" ht="12.75">
      <c r="A93" s="26">
        <v>44917</v>
      </c>
      <c r="B93" s="21"/>
      <c r="C93"/>
      <c r="D93" s="1" t="s">
        <v>12</v>
      </c>
      <c r="E93" s="23">
        <v>42421.050000000003</v>
      </c>
      <c r="F93" s="23">
        <f>SUM($E$11:E93)</f>
        <v>1106040.48</v>
      </c>
      <c r="G93" s="23"/>
      <c r="H93" s="24">
        <f>IF(F93/$H$7&lt;50000,$N$1,IF(F93/$H$7&lt;100000,$N$2,IF(F93/$H$7&lt;150000,$N$3,IF(F93/$H$7&lt;200000,$N$4,IF(F93/$H$7&lt;250000,$N$5,$N$6)))))</f>
        <v>0</v>
      </c>
      <c r="I93" s="23">
        <f>G93+I92-E93*IF(D93="P",1.03,1)*H93</f>
        <v>1325122.8999999999</v>
      </c>
      <c r="J93" s="21"/>
      <c r="K93"/>
      <c r="L93"/>
      <c r="M93"/>
      <c r="N93" s="25"/>
      <c r="O93"/>
      <c r="P93" s="5"/>
      <c r="Q93" s="5"/>
      <c r="R93"/>
      <c r="S93"/>
      <c r="T93"/>
    </row>
    <row r="94" ht="12.75">
      <c r="A94" s="26">
        <v>44918</v>
      </c>
      <c r="B94" s="21"/>
      <c r="C94" s="21"/>
      <c r="D94" s="1" t="s">
        <v>12</v>
      </c>
      <c r="E94" s="23">
        <v>5740</v>
      </c>
      <c r="F94" s="23">
        <f>SUM($E$11:E94)</f>
        <v>1111780.48</v>
      </c>
      <c r="G94" s="23"/>
      <c r="H94" s="24">
        <f>IF(F94/$H$7&lt;50000,$N$1,IF(F94/$H$7&lt;100000,$N$2,IF(F94/$H$7&lt;150000,$N$3,IF(F94/$H$7&lt;200000,$N$4,IF(F94/$H$7&lt;250000,$N$5,$N$6)))))</f>
        <v>0</v>
      </c>
      <c r="I94" s="23">
        <f>G94+I93-E94*IF(D94="P",1.03,1)*H94</f>
        <v>1325122.8999999999</v>
      </c>
      <c r="J94" s="21"/>
      <c r="K94"/>
      <c r="L94"/>
      <c r="M94"/>
      <c r="N94" s="25"/>
      <c r="O94"/>
      <c r="P94" s="5"/>
      <c r="Q94" s="5"/>
      <c r="R94"/>
      <c r="S94"/>
      <c r="T94"/>
    </row>
    <row r="95" ht="12.75">
      <c r="A95" s="26">
        <v>44922</v>
      </c>
      <c r="B95" s="21"/>
      <c r="C95" s="21"/>
      <c r="D95" s="1" t="s">
        <v>12</v>
      </c>
      <c r="E95" s="23">
        <v>120</v>
      </c>
      <c r="F95" s="23">
        <f>SUM($E$11:E95)</f>
        <v>1111900.48</v>
      </c>
      <c r="G95" s="23"/>
      <c r="H95" s="24">
        <f>IF(F95/$H$7&lt;50000,$N$1,IF(F95/$H$7&lt;100000,$N$2,IF(F95/$H$7&lt;150000,$N$3,IF(F95/$H$7&lt;200000,$N$4,IF(F95/$H$7&lt;250000,$N$5,$N$6)))))</f>
        <v>0</v>
      </c>
      <c r="I95" s="23">
        <f>G95+I94-E95*IF(D95="P",1.03,1)*H95</f>
        <v>1325122.8999999999</v>
      </c>
      <c r="J95"/>
      <c r="K95"/>
      <c r="L95"/>
      <c r="M95"/>
      <c r="N95" s="25"/>
      <c r="O95"/>
      <c r="P95" s="5"/>
      <c r="Q95" s="5"/>
      <c r="R95"/>
      <c r="S95"/>
      <c r="T95"/>
    </row>
    <row r="96" ht="12.75">
      <c r="A96" s="26">
        <v>44923</v>
      </c>
      <c r="B96"/>
      <c r="C96" s="21"/>
      <c r="D96" s="1" t="s">
        <v>12</v>
      </c>
      <c r="E96" s="23">
        <v>18853.830000000002</v>
      </c>
      <c r="F96" s="23">
        <f>SUM($E$11:E96)</f>
        <v>1130754.3100000001</v>
      </c>
      <c r="G96" s="23"/>
      <c r="H96" s="24">
        <f>IF(F96/$H$7&lt;50000,$N$1,IF(F96/$H$7&lt;100000,$N$2,IF(F96/$H$7&lt;150000,$N$3,IF(F96/$H$7&lt;200000,$N$4,IF(F96/$H$7&lt;250000,$N$5,$N$6)))))</f>
        <v>0</v>
      </c>
      <c r="I96" s="23">
        <f>G96+I95-E96*IF(D96="P",1.03,1)*H96</f>
        <v>1325122.8999999999</v>
      </c>
      <c r="J96"/>
      <c r="K96"/>
      <c r="L96"/>
      <c r="M96"/>
      <c r="N96" s="25"/>
      <c r="O96"/>
      <c r="P96" s="5"/>
      <c r="Q96" s="5"/>
      <c r="R96"/>
      <c r="S96"/>
      <c r="T96"/>
    </row>
    <row r="97" ht="12.75">
      <c r="A97" s="26">
        <v>44923</v>
      </c>
      <c r="B97" s="21"/>
      <c r="C97"/>
      <c r="D97" s="1"/>
      <c r="E97" s="23"/>
      <c r="F97" s="23">
        <f>SUM($E$11:E97)</f>
        <v>1130754.3100000001</v>
      </c>
      <c r="G97" s="23">
        <v>249981.64000000001</v>
      </c>
      <c r="H97" s="24">
        <f>IF(F97/$H$7&lt;50000,$N$1,IF(F97/$H$7&lt;100000,$N$2,IF(F97/$H$7&lt;150000,$N$3,IF(F97/$H$7&lt;200000,$N$4,IF(F97/$H$7&lt;250000,$N$5,$N$6)))))</f>
        <v>0</v>
      </c>
      <c r="I97" s="23">
        <f>G97+I96-E97*IF(D97="P",1.03,1)*H97</f>
        <v>1575104.54</v>
      </c>
      <c r="J97"/>
      <c r="K97"/>
      <c r="L97"/>
      <c r="M97"/>
      <c r="N97" s="25"/>
      <c r="O97"/>
      <c r="P97" s="5"/>
      <c r="Q97" s="5"/>
      <c r="R97"/>
      <c r="S97"/>
      <c r="T97"/>
    </row>
    <row r="98" ht="12.75">
      <c r="A98" s="26">
        <v>44924</v>
      </c>
      <c r="B98"/>
      <c r="C98"/>
      <c r="D98" s="1" t="s">
        <v>12</v>
      </c>
      <c r="E98" s="23">
        <v>3960</v>
      </c>
      <c r="F98" s="23">
        <f>SUM($E$11:E98)</f>
        <v>1134714.3100000001</v>
      </c>
      <c r="G98" s="23"/>
      <c r="H98" s="24">
        <f>IF(F98/$H$7&lt;50000,$N$1,IF(F98/$H$7&lt;100000,$N$2,IF(F98/$H$7&lt;150000,$N$3,IF(F98/$H$7&lt;200000,$N$4,IF(F98/$H$7&lt;250000,$N$5,$N$6)))))</f>
        <v>0</v>
      </c>
      <c r="I98" s="23">
        <f>G98+I97-E98*IF(D98="P",1.03,1)*H98</f>
        <v>1575104.54</v>
      </c>
      <c r="J98"/>
      <c r="K98"/>
      <c r="L98"/>
      <c r="M98"/>
      <c r="N98" s="25"/>
      <c r="O98"/>
      <c r="P98" s="5"/>
      <c r="Q98" s="5"/>
      <c r="R98"/>
      <c r="S98"/>
      <c r="T98"/>
    </row>
    <row r="99" ht="12.75">
      <c r="A99" s="26">
        <v>44957</v>
      </c>
      <c r="B99" s="21"/>
      <c r="C99"/>
      <c r="D99" s="1"/>
      <c r="E99" s="23"/>
      <c r="F99" s="23">
        <f>SUM($E$11:E99)</f>
        <v>1134714.3100000001</v>
      </c>
      <c r="G99" s="23">
        <v>199981.66</v>
      </c>
      <c r="H99" s="24">
        <f>IF(F99/$H$7&lt;50000,$N$1,IF(F99/$H$7&lt;100000,$N$2,IF(F99/$H$7&lt;150000,$N$3,IF(F99/$H$7&lt;200000,$N$4,IF(F99/$H$7&lt;250000,$N$5,$N$6)))))</f>
        <v>0</v>
      </c>
      <c r="I99" s="23">
        <f>G99+I98-E99*IF(D99="P",1.03,1)*H99</f>
        <v>1775086.2</v>
      </c>
      <c r="J99"/>
      <c r="K99"/>
      <c r="L99"/>
      <c r="M99"/>
      <c r="N99" s="25"/>
      <c r="O99"/>
      <c r="P99" s="5"/>
      <c r="Q99" s="5"/>
      <c r="R99"/>
      <c r="S99"/>
      <c r="T99"/>
    </row>
    <row r="100" ht="12.75">
      <c r="A100" s="26">
        <v>44930</v>
      </c>
      <c r="B100" s="21"/>
      <c r="C100"/>
      <c r="D100" s="1"/>
      <c r="E100" s="23"/>
      <c r="F100" s="23">
        <f>SUM($E$11:E100)</f>
        <v>1134714.3100000001</v>
      </c>
      <c r="G100" s="23">
        <v>199981.66</v>
      </c>
      <c r="H100" s="24">
        <f>IF(F100/$H$7&lt;50000,$N$1,IF(F100/$H$7&lt;100000,$N$2,IF(F100/$H$7&lt;150000,$N$3,IF(F100/$H$7&lt;200000,$N$4,IF(F100/$H$7&lt;250000,$N$5,$N$6)))))</f>
        <v>0</v>
      </c>
      <c r="I100" s="23">
        <f>G100+I99-E100*IF(D100="P",1.03,1)*H100</f>
        <v>1975067.8599999999</v>
      </c>
      <c r="J100"/>
      <c r="K100"/>
      <c r="L100"/>
      <c r="M100"/>
      <c r="N100" s="25"/>
      <c r="O100"/>
      <c r="P100" s="5"/>
      <c r="Q100" s="5"/>
      <c r="R100"/>
      <c r="S100"/>
      <c r="T100"/>
    </row>
    <row r="101" ht="12.75">
      <c r="A101" s="26">
        <v>44930</v>
      </c>
      <c r="B101"/>
      <c r="C101"/>
      <c r="D101" s="1" t="s">
        <v>12</v>
      </c>
      <c r="E101" s="23">
        <f>1.38*40000</f>
        <v>55199.999999999993</v>
      </c>
      <c r="F101" s="23">
        <f>SUM($E$11:E101)</f>
        <v>1189914.3100000001</v>
      </c>
      <c r="G101" s="23"/>
      <c r="H101" s="24">
        <f>IF(F101/$H$7&lt;50000,$N$1,IF(F101/$H$7&lt;100000,$N$2,IF(F101/$H$7&lt;150000,$N$3,IF(F101/$H$7&lt;200000,$N$4,IF(F101/$H$7&lt;250000,$N$5,$N$6)))))</f>
        <v>0</v>
      </c>
      <c r="I101" s="23">
        <f>G101+I100-E101*IF(D101="P",1.03,1)*H101</f>
        <v>1975067.8599999999</v>
      </c>
      <c r="J101"/>
      <c r="K101"/>
      <c r="L101"/>
      <c r="M101"/>
      <c r="N101" s="25"/>
      <c r="O101"/>
      <c r="P101" s="5"/>
      <c r="Q101" s="5"/>
      <c r="R101"/>
      <c r="S101"/>
      <c r="T101"/>
    </row>
    <row r="102" ht="12.75">
      <c r="A102" s="26">
        <v>44930</v>
      </c>
      <c r="B102"/>
      <c r="C102" s="21"/>
      <c r="D102" s="1" t="s">
        <v>12</v>
      </c>
      <c r="E102" s="23">
        <v>4540</v>
      </c>
      <c r="F102" s="23">
        <f>SUM($E$11:E102)</f>
        <v>1194454.3100000001</v>
      </c>
      <c r="G102" s="23"/>
      <c r="H102" s="24">
        <f>IF(F102/$H$7&lt;50000,$N$1,IF(F102/$H$7&lt;100000,$N$2,IF(F102/$H$7&lt;150000,$N$3,IF(F102/$H$7&lt;200000,$N$4,IF(F102/$H$7&lt;250000,$N$5,$N$6)))))</f>
        <v>0</v>
      </c>
      <c r="I102" s="23">
        <f>G102+I101-E102*IF(D102="P",1.03,1)*H102</f>
        <v>1975067.8599999999</v>
      </c>
      <c r="J102"/>
      <c r="K102"/>
      <c r="L102"/>
      <c r="M102"/>
      <c r="N102" s="25"/>
      <c r="O102"/>
      <c r="P102" s="5"/>
      <c r="Q102" s="5"/>
      <c r="R102"/>
      <c r="S102"/>
      <c r="T102"/>
    </row>
    <row r="103" ht="12.75">
      <c r="A103" s="26">
        <v>44930</v>
      </c>
      <c r="B103"/>
      <c r="C103"/>
      <c r="D103" s="1" t="s">
        <v>12</v>
      </c>
      <c r="E103" s="23">
        <v>22393.5</v>
      </c>
      <c r="F103" s="23">
        <f>SUM($E$11:E103)</f>
        <v>1216847.8100000001</v>
      </c>
      <c r="G103" s="23"/>
      <c r="H103" s="24">
        <f>IF(F103/$H$7&lt;50000,$N$1,IF(F103/$H$7&lt;100000,$N$2,IF(F103/$H$7&lt;150000,$N$3,IF(F103/$H$7&lt;200000,$N$4,IF(F103/$H$7&lt;250000,$N$5,$N$6)))))</f>
        <v>0</v>
      </c>
      <c r="I103" s="23">
        <f>G103+I102-E103*IF(D103="P",1.03,1)*H103</f>
        <v>1975067.8599999999</v>
      </c>
      <c r="J103"/>
      <c r="K103"/>
      <c r="L103"/>
      <c r="M103"/>
      <c r="N103" s="25"/>
      <c r="O103"/>
      <c r="P103" s="5"/>
      <c r="Q103" s="5"/>
      <c r="R103"/>
      <c r="S103"/>
      <c r="T103"/>
    </row>
    <row r="104" ht="12.75">
      <c r="A104" s="26">
        <v>44930</v>
      </c>
      <c r="B104"/>
      <c r="C104"/>
      <c r="D104" s="1" t="s">
        <v>12</v>
      </c>
      <c r="E104" s="23">
        <f>301+240+324+63+1225+315+1560+774+128+40+262.4+114+57+44+378+88+88+88+328</f>
        <v>6417.3999999999996</v>
      </c>
      <c r="F104" s="23">
        <f>SUM($E$11:E104)</f>
        <v>1223265.21</v>
      </c>
      <c r="G104" s="23"/>
      <c r="H104" s="24">
        <f>IF(F104/$H$7&lt;50000,$N$1,IF(F104/$H$7&lt;100000,$N$2,IF(F104/$H$7&lt;150000,$N$3,IF(F104/$H$7&lt;200000,$N$4,IF(F104/$H$7&lt;250000,$N$5,$N$6)))))</f>
        <v>0</v>
      </c>
      <c r="I104" s="23">
        <f>G104+I103-E104*IF(D104="P",1.03,1)*H104</f>
        <v>1975067.8599999999</v>
      </c>
      <c r="J104"/>
      <c r="K104"/>
      <c r="L104"/>
      <c r="M104"/>
      <c r="N104" s="25"/>
      <c r="O104"/>
      <c r="P104" s="5"/>
      <c r="Q104" s="5"/>
      <c r="R104"/>
      <c r="S104"/>
      <c r="T104"/>
    </row>
    <row r="105" ht="12.75">
      <c r="A105" s="26">
        <v>44930</v>
      </c>
      <c r="B105"/>
      <c r="C105"/>
      <c r="D105" s="1" t="s">
        <v>12</v>
      </c>
      <c r="E105" s="23">
        <f>598+1824+252+1230+3045+4732+1032+256+190+152+76+76+38+133+76+76</f>
        <v>13786</v>
      </c>
      <c r="F105" s="23">
        <f>SUM($E$11:E105)</f>
        <v>1237051.21</v>
      </c>
      <c r="G105" s="23"/>
      <c r="H105" s="24">
        <f>IF(F105/$H$7&lt;50000,$N$1,IF(F105/$H$7&lt;100000,$N$2,IF(F105/$H$7&lt;150000,$N$3,IF(F105/$H$7&lt;200000,$N$4,IF(F105/$H$7&lt;250000,$N$5,$N$6)))))</f>
        <v>0</v>
      </c>
      <c r="I105" s="23">
        <f>G105+I104-E105*IF(D105="P",1.03,1)*H105</f>
        <v>1975067.8599999999</v>
      </c>
      <c r="J105"/>
      <c r="K105"/>
      <c r="L105"/>
      <c r="M105"/>
      <c r="N105" s="25"/>
      <c r="O105"/>
      <c r="P105" s="5"/>
      <c r="Q105" s="5"/>
      <c r="R105"/>
      <c r="S105"/>
      <c r="T105"/>
    </row>
    <row r="106" ht="12.75">
      <c r="A106" s="26">
        <v>44930</v>
      </c>
      <c r="B106"/>
      <c r="C106"/>
      <c r="D106" s="1" t="s">
        <v>12</v>
      </c>
      <c r="E106" s="23">
        <f>25*19</f>
        <v>475</v>
      </c>
      <c r="F106" s="23">
        <f>SUM($E$11:E106)</f>
        <v>1237526.21</v>
      </c>
      <c r="G106" s="23"/>
      <c r="H106" s="24">
        <f>IF(F106/$H$7&lt;50000,$N$1,IF(F106/$H$7&lt;100000,$N$2,IF(F106/$H$7&lt;150000,$N$3,IF(F106/$H$7&lt;200000,$N$4,IF(F106/$H$7&lt;250000,$N$5,$N$6)))))</f>
        <v>0</v>
      </c>
      <c r="I106" s="23">
        <f>G106+I105-E106*IF(D106="P",1.03,1)*H106</f>
        <v>1975067.8599999999</v>
      </c>
      <c r="J106"/>
      <c r="K106"/>
      <c r="L106"/>
      <c r="M106"/>
      <c r="N106" s="25"/>
      <c r="O106"/>
      <c r="P106" s="5"/>
      <c r="Q106" s="5"/>
      <c r="R106"/>
      <c r="S106"/>
      <c r="T106"/>
    </row>
    <row r="107" ht="12.75">
      <c r="A107" s="26">
        <v>44931</v>
      </c>
      <c r="B107"/>
      <c r="C107"/>
      <c r="D107" s="1"/>
      <c r="E107" s="23"/>
      <c r="F107" s="23">
        <f>SUM($E$11:E107)</f>
        <v>1237526.21</v>
      </c>
      <c r="G107" s="23">
        <v>75706.669999999998</v>
      </c>
      <c r="H107" s="24">
        <f>IF(F107/$H$7&lt;50000,$N$1,IF(F107/$H$7&lt;100000,$N$2,IF(F107/$H$7&lt;150000,$N$3,IF(F107/$H$7&lt;200000,$N$4,IF(F107/$H$7&lt;250000,$N$5,$N$6)))))</f>
        <v>0</v>
      </c>
      <c r="I107" s="23">
        <f>G107+I106-E107*IF(D107="P",1.03,1)*H107</f>
        <v>2050774.5299999998</v>
      </c>
      <c r="J107"/>
      <c r="K107"/>
      <c r="L107"/>
      <c r="M107"/>
      <c r="N107" s="25"/>
      <c r="O107"/>
      <c r="P107" s="5"/>
      <c r="Q107" s="5"/>
      <c r="R107"/>
      <c r="S107"/>
      <c r="T107"/>
    </row>
    <row r="108" ht="12.75">
      <c r="A108" s="26">
        <v>44935</v>
      </c>
      <c r="B108"/>
      <c r="C108"/>
      <c r="D108" s="1" t="s">
        <v>12</v>
      </c>
      <c r="E108" s="23">
        <v>586</v>
      </c>
      <c r="F108" s="23">
        <f>SUM($E$11:E108)</f>
        <v>1238112.21</v>
      </c>
      <c r="G108" s="23"/>
      <c r="H108" s="24">
        <f>IF(F108/$H$7&lt;50000,$N$1,IF(F108/$H$7&lt;100000,$N$2,IF(F108/$H$7&lt;150000,$N$3,IF(F108/$H$7&lt;200000,$N$4,IF(F108/$H$7&lt;250000,$N$5,$N$6)))))</f>
        <v>0</v>
      </c>
      <c r="I108" s="23">
        <f>G108+I107-E108*IF(D108="P",1.03,1)*H108</f>
        <v>2050774.5299999998</v>
      </c>
      <c r="J108"/>
      <c r="K108"/>
      <c r="L108"/>
      <c r="M108"/>
      <c r="N108" s="25"/>
      <c r="O108"/>
      <c r="P108" s="5"/>
      <c r="Q108" s="5"/>
      <c r="R108"/>
      <c r="S108"/>
      <c r="T108"/>
    </row>
    <row r="109" ht="12.75">
      <c r="A109" s="26">
        <v>44935</v>
      </c>
      <c r="B109"/>
      <c r="C109"/>
      <c r="D109" s="1" t="s">
        <v>12</v>
      </c>
      <c r="E109" s="23">
        <v>13860</v>
      </c>
      <c r="F109" s="23">
        <f>SUM($E$11:E109)</f>
        <v>1251972.21</v>
      </c>
      <c r="G109" s="23"/>
      <c r="H109" s="24">
        <f>IF(F109/$H$7&lt;50000,$N$1,IF(F109/$H$7&lt;100000,$N$2,IF(F109/$H$7&lt;150000,$N$3,IF(F109/$H$7&lt;200000,$N$4,IF(F109/$H$7&lt;250000,$N$5,$N$6)))))</f>
        <v>0</v>
      </c>
      <c r="I109" s="23">
        <f>G109+I108-E109*IF(D109="P",1.03,1)*H109</f>
        <v>2050774.5299999998</v>
      </c>
      <c r="J109"/>
      <c r="K109"/>
      <c r="L109"/>
      <c r="M109"/>
      <c r="N109" s="25"/>
      <c r="O109"/>
      <c r="P109" s="5"/>
      <c r="Q109" s="5"/>
      <c r="R109"/>
      <c r="S109"/>
      <c r="T109"/>
    </row>
    <row r="110" ht="12.75">
      <c r="A110" s="26">
        <v>44937</v>
      </c>
      <c r="B110"/>
      <c r="C110"/>
      <c r="D110" s="1" t="s">
        <v>12</v>
      </c>
      <c r="E110" s="23">
        <v>1695</v>
      </c>
      <c r="F110" s="23">
        <f>SUM($E$11:E110)</f>
        <v>1253667.21</v>
      </c>
      <c r="G110" s="23"/>
      <c r="H110" s="24">
        <f>IF(F110/$H$7&lt;50000,$N$1,IF(F110/$H$7&lt;100000,$N$2,IF(F110/$H$7&lt;150000,$N$3,IF(F110/$H$7&lt;200000,$N$4,IF(F110/$H$7&lt;250000,$N$5,$N$6)))))</f>
        <v>0</v>
      </c>
      <c r="I110" s="23">
        <f>G110+I109-E110*IF(D110="P",1.03,1)*H110</f>
        <v>2050774.5299999998</v>
      </c>
      <c r="J110"/>
      <c r="K110"/>
      <c r="L110"/>
      <c r="M110"/>
      <c r="N110" s="25"/>
      <c r="O110"/>
      <c r="P110" s="5"/>
      <c r="Q110" s="5"/>
      <c r="R110"/>
      <c r="S110"/>
      <c r="T110"/>
    </row>
    <row r="111" ht="12.75">
      <c r="A111" s="26">
        <v>44937</v>
      </c>
      <c r="B111"/>
      <c r="C111"/>
      <c r="D111" s="1" t="s">
        <v>12</v>
      </c>
      <c r="E111" s="23">
        <v>4564</v>
      </c>
      <c r="F111" s="23">
        <f>SUM($E$11:E111)</f>
        <v>1258231.21</v>
      </c>
      <c r="G111" s="23"/>
      <c r="H111" s="24">
        <f>IF(F111/$H$7&lt;50000,$N$1,IF(F111/$H$7&lt;100000,$N$2,IF(F111/$H$7&lt;150000,$N$3,IF(F111/$H$7&lt;200000,$N$4,IF(F111/$H$7&lt;250000,$N$5,$N$6)))))</f>
        <v>0</v>
      </c>
      <c r="I111" s="23">
        <f>G111+I110-E111*IF(D111="P",1.03,1)*H111</f>
        <v>2050774.5299999998</v>
      </c>
      <c r="J111"/>
      <c r="K111"/>
      <c r="L111"/>
      <c r="M111"/>
      <c r="N111" s="25"/>
      <c r="O111"/>
      <c r="P111" s="5"/>
      <c r="Q111" s="5"/>
      <c r="R111"/>
      <c r="S111"/>
      <c r="T111"/>
    </row>
    <row r="112" ht="12.75">
      <c r="A112" s="26">
        <v>44941</v>
      </c>
      <c r="B112"/>
      <c r="C112"/>
      <c r="D112" s="1" t="s">
        <v>12</v>
      </c>
      <c r="E112" s="23">
        <f>3822+229.32</f>
        <v>4051.3200000000002</v>
      </c>
      <c r="F112" s="23">
        <f>SUM($E$11:E112)</f>
        <v>1262282.53</v>
      </c>
      <c r="G112" s="23"/>
      <c r="H112" s="24">
        <f>IF(F112/$H$7&lt;50000,$N$1,IF(F112/$H$7&lt;100000,$N$2,IF(F112/$H$7&lt;150000,$N$3,IF(F112/$H$7&lt;200000,$N$4,IF(F112/$H$7&lt;250000,$N$5,$N$6)))))</f>
        <v>0</v>
      </c>
      <c r="I112" s="23">
        <f>G112+I111-E112*IF(D112="P",1.03,1)*H112</f>
        <v>2050774.5299999998</v>
      </c>
      <c r="J112"/>
      <c r="K112"/>
      <c r="L112"/>
      <c r="M112"/>
      <c r="N112" s="25"/>
      <c r="O112"/>
      <c r="P112" s="5"/>
      <c r="Q112" s="5"/>
      <c r="R112"/>
      <c r="S112"/>
      <c r="T112"/>
    </row>
    <row r="113" ht="12.75">
      <c r="A113" s="26">
        <v>44942</v>
      </c>
      <c r="B113"/>
      <c r="C113"/>
      <c r="D113" s="1" t="s">
        <v>12</v>
      </c>
      <c r="E113" s="23">
        <v>68812.800000000003</v>
      </c>
      <c r="F113" s="23">
        <f>SUM($E$11:E113)</f>
        <v>1331095.3300000001</v>
      </c>
      <c r="G113" s="23"/>
      <c r="H113" s="24">
        <f>IF(F113/$H$7&lt;50000,$N$1,IF(F113/$H$7&lt;100000,$N$2,IF(F113/$H$7&lt;150000,$N$3,IF(F113/$H$7&lt;200000,$N$4,IF(F113/$H$7&lt;250000,$N$5,$N$6)))))</f>
        <v>0</v>
      </c>
      <c r="I113" s="23">
        <f>G113+I112-E113*IF(D113="P",1.03,1)*H113</f>
        <v>2050774.5299999998</v>
      </c>
      <c r="J113"/>
      <c r="K113"/>
      <c r="L113"/>
      <c r="M113"/>
      <c r="N113" s="25"/>
      <c r="O113"/>
      <c r="P113" s="5"/>
      <c r="Q113" s="5"/>
      <c r="R113"/>
      <c r="S113"/>
      <c r="T113"/>
    </row>
    <row r="114" ht="12.75">
      <c r="A114" s="26">
        <v>44952</v>
      </c>
      <c r="B114"/>
      <c r="C114" s="21"/>
      <c r="D114" s="1"/>
      <c r="E114" s="23"/>
      <c r="F114" s="23">
        <f>SUM($E$11:E114)</f>
        <v>1331095.3300000001</v>
      </c>
      <c r="G114" s="23">
        <v>249981.67999999999</v>
      </c>
      <c r="H114" s="24">
        <f>IF(F114/$H$7&lt;50000,$N$1,IF(F114/$H$7&lt;100000,$N$2,IF(F114/$H$7&lt;150000,$N$3,IF(F114/$H$7&lt;200000,$N$4,IF(F114/$H$7&lt;250000,$N$5,$N$6)))))</f>
        <v>0</v>
      </c>
      <c r="I114" s="23">
        <f>G114+I113-E114*IF(D114="P",1.03,1)*H114</f>
        <v>2300756.21</v>
      </c>
      <c r="J114"/>
      <c r="K114"/>
      <c r="L114"/>
      <c r="M114"/>
      <c r="N114" s="25"/>
      <c r="O114"/>
      <c r="P114" s="5"/>
      <c r="Q114" s="5"/>
      <c r="R114"/>
      <c r="S114"/>
      <c r="T114"/>
    </row>
    <row r="115" ht="12.75">
      <c r="A115" s="26">
        <v>44952</v>
      </c>
      <c r="B115"/>
      <c r="C115" s="21"/>
      <c r="D115" s="1"/>
      <c r="E115" s="23"/>
      <c r="F115" s="23">
        <f>SUM($E$11:E115)</f>
        <v>1331095.3300000001</v>
      </c>
      <c r="G115" s="23">
        <v>249981.67999999999</v>
      </c>
      <c r="H115" s="24">
        <f>IF(F115/$H$7&lt;50000,$N$1,IF(F115/$H$7&lt;100000,$N$2,IF(F115/$H$7&lt;150000,$N$3,IF(F115/$H$7&lt;200000,$N$4,IF(F115/$H$7&lt;250000,$N$5,$N$6)))))</f>
        <v>0</v>
      </c>
      <c r="I115" s="23">
        <f>G115+I114-E115*IF(D115="P",1.03,1)*H115</f>
        <v>2550737.8900000001</v>
      </c>
      <c r="J115"/>
      <c r="K115"/>
      <c r="L115"/>
      <c r="M115"/>
      <c r="N115" s="25"/>
      <c r="O115"/>
      <c r="P115" s="5"/>
      <c r="Q115" s="5"/>
      <c r="R115"/>
      <c r="S115"/>
      <c r="T115"/>
    </row>
    <row r="116" ht="12.75">
      <c r="A116" s="26">
        <v>44958</v>
      </c>
      <c r="B116"/>
      <c r="C116"/>
      <c r="D116" s="1" t="s">
        <v>12</v>
      </c>
      <c r="E116" s="23">
        <v>258</v>
      </c>
      <c r="F116" s="23">
        <f>SUM($E$11:E116)</f>
        <v>1331353.3300000001</v>
      </c>
      <c r="G116" s="23"/>
      <c r="H116" s="24">
        <f>IF(F116/$H$7&lt;50000,$N$1,IF(F116/$H$7&lt;100000,$N$2,IF(F116/$H$7&lt;150000,$N$3,IF(F116/$H$7&lt;200000,$N$4,IF(F116/$H$7&lt;250000,$N$5,$N$6)))))</f>
        <v>0</v>
      </c>
      <c r="I116" s="23">
        <f>G116+I115-E116*IF(D116="P",1.03,1)*H116</f>
        <v>2550737.8900000001</v>
      </c>
      <c r="J116"/>
      <c r="K116"/>
      <c r="L116"/>
      <c r="M116"/>
      <c r="N116" s="25"/>
      <c r="O116"/>
      <c r="P116" s="5"/>
      <c r="Q116" s="5"/>
      <c r="R116"/>
      <c r="S116"/>
      <c r="T116"/>
    </row>
    <row r="117" ht="12.75">
      <c r="A117" s="26">
        <v>44958</v>
      </c>
      <c r="B117"/>
      <c r="C117"/>
      <c r="D117" s="1" t="s">
        <v>12</v>
      </c>
      <c r="E117" s="23">
        <f>120+464+69</f>
        <v>653</v>
      </c>
      <c r="F117" s="23">
        <f>SUM($E$11:E117)</f>
        <v>1332006.3300000001</v>
      </c>
      <c r="G117" s="23"/>
      <c r="H117" s="24">
        <f>IF(F117/$H$7&lt;50000,$N$1,IF(F117/$H$7&lt;100000,$N$2,IF(F117/$H$7&lt;150000,$N$3,IF(F117/$H$7&lt;200000,$N$4,IF(F117/$H$7&lt;250000,$N$5,$N$6)))))</f>
        <v>0</v>
      </c>
      <c r="I117" s="23">
        <f>G117+I116-E117*IF(D117="P",1.03,1)*H117</f>
        <v>2550737.8900000001</v>
      </c>
      <c r="J117"/>
      <c r="K117"/>
      <c r="L117"/>
      <c r="M117"/>
      <c r="N117" s="25"/>
      <c r="O117"/>
      <c r="P117" s="5"/>
      <c r="Q117" s="5"/>
      <c r="R117"/>
      <c r="S117"/>
      <c r="T117"/>
    </row>
    <row r="118" ht="12.75">
      <c r="A118" s="26">
        <v>44958</v>
      </c>
      <c r="B118"/>
      <c r="C118"/>
      <c r="D118" s="1" t="s">
        <v>12</v>
      </c>
      <c r="E118" s="23">
        <v>75000</v>
      </c>
      <c r="F118" s="23">
        <f>SUM($E$11:E118)</f>
        <v>1407006.3300000001</v>
      </c>
      <c r="G118" s="23"/>
      <c r="H118" s="24">
        <f>IF(F118/$H$7&lt;50000,$N$1,IF(F118/$H$7&lt;100000,$N$2,IF(F118/$H$7&lt;150000,$N$3,IF(F118/$H$7&lt;200000,$N$4,IF(F118/$H$7&lt;250000,$N$5,$N$6)))))</f>
        <v>0</v>
      </c>
      <c r="I118" s="23">
        <f>G118+I117-E118*IF(D118="P",1.03,1)*H118</f>
        <v>2550737.8900000001</v>
      </c>
      <c r="J118"/>
      <c r="K118"/>
      <c r="L118"/>
      <c r="M118"/>
      <c r="N118" s="25"/>
      <c r="O118"/>
      <c r="P118" s="5"/>
      <c r="Q118" s="5"/>
      <c r="R118"/>
      <c r="S118"/>
      <c r="T118"/>
    </row>
    <row r="119" ht="12.75">
      <c r="A119" s="26">
        <v>44964</v>
      </c>
      <c r="B119"/>
      <c r="C119"/>
      <c r="D119" s="1" t="s">
        <v>12</v>
      </c>
      <c r="E119" s="23">
        <v>58000</v>
      </c>
      <c r="F119" s="23">
        <f>SUM($E$11:E119)</f>
        <v>1465006.3300000001</v>
      </c>
      <c r="G119" s="23"/>
      <c r="H119" s="24">
        <f>IF(F119/$H$7&lt;50000,$N$1,IF(F119/$H$7&lt;100000,$N$2,IF(F119/$H$7&lt;150000,$N$3,IF(F119/$H$7&lt;200000,$N$4,IF(F119/$H$7&lt;250000,$N$5,$N$6)))))</f>
        <v>0</v>
      </c>
      <c r="I119" s="23">
        <f>G119+I118-E119*IF(D119="P",1.03,1)*H119</f>
        <v>2550737.8900000001</v>
      </c>
      <c r="J119"/>
      <c r="K119"/>
      <c r="L119"/>
      <c r="M119"/>
      <c r="N119" s="25"/>
      <c r="O119"/>
      <c r="P119" s="5"/>
      <c r="Q119" s="5"/>
      <c r="R119"/>
      <c r="S119"/>
      <c r="T119"/>
    </row>
    <row r="120" ht="12.75">
      <c r="A120" s="26">
        <v>44972</v>
      </c>
      <c r="B120"/>
      <c r="C120"/>
      <c r="D120" s="1" t="s">
        <v>12</v>
      </c>
      <c r="E120" s="23">
        <f>57300/7.8</f>
        <v>7346.1538461538466</v>
      </c>
      <c r="F120" s="23">
        <f>SUM($E$11:E120)</f>
        <v>1472352.4838461538</v>
      </c>
      <c r="G120" s="23"/>
      <c r="H120" s="24">
        <f>IF(F120/$H$7&lt;50000,$N$1,IF(F120/$H$7&lt;100000,$N$2,IF(F120/$H$7&lt;150000,$N$3,IF(F120/$H$7&lt;200000,$N$4,IF(F120/$H$7&lt;250000,$N$5,$N$6)))))</f>
        <v>0</v>
      </c>
      <c r="I120" s="23">
        <f>G120+I119-E120*IF(D120="P",1.03,1)*H120</f>
        <v>2550737.8900000001</v>
      </c>
      <c r="J120"/>
      <c r="K120"/>
      <c r="L120"/>
      <c r="M120"/>
      <c r="N120" s="25"/>
      <c r="O120"/>
      <c r="P120" s="5"/>
      <c r="Q120" s="5"/>
      <c r="R120"/>
      <c r="S120"/>
      <c r="T120"/>
    </row>
    <row r="121" ht="12.75">
      <c r="A121" s="26">
        <v>44972</v>
      </c>
      <c r="B121"/>
      <c r="C121"/>
      <c r="D121" s="1" t="s">
        <v>12</v>
      </c>
      <c r="E121" s="23">
        <v>18853.830000000002</v>
      </c>
      <c r="F121" s="23">
        <f>SUM($E$11:E121)</f>
        <v>1491206.3138461539</v>
      </c>
      <c r="G121" s="23"/>
      <c r="H121" s="24">
        <f>IF(F121/$H$7&lt;50000,$N$1,IF(F121/$H$7&lt;100000,$N$2,IF(F121/$H$7&lt;150000,$N$3,IF(F121/$H$7&lt;200000,$N$4,IF(F121/$H$7&lt;250000,$N$5,$N$6)))))</f>
        <v>0</v>
      </c>
      <c r="I121" s="23">
        <f>G121+I120-E121*IF(D121="P",1.03,1)*H121</f>
        <v>2550737.8900000001</v>
      </c>
      <c r="J121"/>
      <c r="K121"/>
      <c r="L121"/>
      <c r="M121"/>
      <c r="N121" s="25"/>
      <c r="O121"/>
      <c r="P121" s="5"/>
      <c r="Q121" s="5"/>
      <c r="R121"/>
      <c r="S121"/>
      <c r="T121"/>
    </row>
    <row r="122" ht="12.75">
      <c r="A122" s="26">
        <v>44972</v>
      </c>
      <c r="B122"/>
      <c r="C122"/>
      <c r="D122" s="1" t="s">
        <v>12</v>
      </c>
      <c r="E122" s="23">
        <v>15600</v>
      </c>
      <c r="F122" s="23">
        <f>SUM($E$11:E122)</f>
        <v>1506806.3138461539</v>
      </c>
      <c r="G122" s="23"/>
      <c r="H122" s="24">
        <f>IF(F122/$H$7&lt;50000,$N$1,IF(F122/$H$7&lt;100000,$N$2,IF(F122/$H$7&lt;150000,$N$3,IF(F122/$H$7&lt;200000,$N$4,IF(F122/$H$7&lt;250000,$N$5,$N$6)))))</f>
        <v>0</v>
      </c>
      <c r="I122" s="23">
        <f>G122+I121-E122*IF(D122="P",1.03,1)*H122</f>
        <v>2550737.8900000001</v>
      </c>
      <c r="J122"/>
      <c r="K122"/>
      <c r="L122"/>
      <c r="M122"/>
      <c r="N122" s="25"/>
      <c r="O122"/>
      <c r="P122" s="5"/>
      <c r="Q122" s="5"/>
      <c r="R122"/>
      <c r="S122"/>
      <c r="T122"/>
    </row>
    <row r="123" ht="12.75">
      <c r="A123" s="26">
        <v>44972</v>
      </c>
      <c r="B123"/>
      <c r="C123"/>
      <c r="D123" s="1" t="s">
        <v>12</v>
      </c>
      <c r="E123" s="23">
        <v>495</v>
      </c>
      <c r="F123" s="23">
        <f>SUM($E$11:E123)</f>
        <v>1507301.3138461539</v>
      </c>
      <c r="G123" s="23"/>
      <c r="H123" s="24">
        <f>IF(F123/$H$7&lt;50000,$N$1,IF(F123/$H$7&lt;100000,$N$2,IF(F123/$H$7&lt;150000,$N$3,IF(F123/$H$7&lt;200000,$N$4,IF(F123/$H$7&lt;250000,$N$5,$N$6)))))</f>
        <v>0</v>
      </c>
      <c r="I123" s="23">
        <f>G123+I122-E123*IF(D123="P",1.03,1)*H123</f>
        <v>2550737.8900000001</v>
      </c>
      <c r="J123"/>
      <c r="K123"/>
      <c r="L123"/>
      <c r="M123"/>
      <c r="N123" s="25"/>
      <c r="O123"/>
      <c r="P123" s="5"/>
      <c r="Q123" s="5"/>
      <c r="R123"/>
      <c r="S123"/>
      <c r="T123"/>
    </row>
    <row r="124" ht="12.75">
      <c r="A124" s="26">
        <v>44972</v>
      </c>
      <c r="B124"/>
      <c r="C124"/>
      <c r="D124" s="1" t="s">
        <v>12</v>
      </c>
      <c r="E124" s="23">
        <v>1350</v>
      </c>
      <c r="F124" s="23">
        <f>SUM($E$11:E124)</f>
        <v>1508651.3138461539</v>
      </c>
      <c r="G124" s="23"/>
      <c r="H124" s="24">
        <f>IF(F124/$H$7&lt;50000,$N$1,IF(F124/$H$7&lt;100000,$N$2,IF(F124/$H$7&lt;150000,$N$3,IF(F124/$H$7&lt;200000,$N$4,IF(F124/$H$7&lt;250000,$N$5,$N$6)))))</f>
        <v>0</v>
      </c>
      <c r="I124" s="23">
        <f>G124+I123-E124*IF(D124="P",1.03,1)*H124</f>
        <v>2550737.8900000001</v>
      </c>
      <c r="J124"/>
      <c r="K124"/>
      <c r="L124"/>
      <c r="M124"/>
      <c r="N124" s="25"/>
      <c r="O124"/>
      <c r="P124" s="5"/>
      <c r="Q124" s="5"/>
      <c r="R124"/>
      <c r="S124"/>
      <c r="T124"/>
    </row>
    <row r="125" ht="12.75">
      <c r="A125" s="26">
        <v>44976</v>
      </c>
      <c r="B125"/>
      <c r="C125"/>
      <c r="D125" s="1" t="s">
        <v>12</v>
      </c>
      <c r="E125" s="23">
        <v>4768.1000000000004</v>
      </c>
      <c r="F125" s="23">
        <f>SUM($E$11:E125)</f>
        <v>1513419.413846154</v>
      </c>
      <c r="G125" s="23"/>
      <c r="H125" s="24">
        <f>IF(F125/$H$7&lt;50000,$N$1,IF(F125/$H$7&lt;100000,$N$2,IF(F125/$H$7&lt;150000,$N$3,IF(F125/$H$7&lt;200000,$N$4,IF(F125/$H$7&lt;250000,$N$5,$N$6)))))</f>
        <v>0</v>
      </c>
      <c r="I125" s="23">
        <f>G125+I124-E125*IF(D125="P",1.03,1)*H125</f>
        <v>2550737.8900000001</v>
      </c>
      <c r="J125"/>
      <c r="K125"/>
      <c r="L125"/>
      <c r="M125"/>
      <c r="N125" s="25"/>
      <c r="O125"/>
      <c r="P125" s="5"/>
      <c r="Q125" s="5"/>
      <c r="R125"/>
      <c r="S125"/>
      <c r="T125"/>
    </row>
    <row r="126" ht="12.75">
      <c r="A126" s="26">
        <v>44979</v>
      </c>
      <c r="B126"/>
      <c r="C126"/>
      <c r="D126" s="1" t="s">
        <v>12</v>
      </c>
      <c r="E126" s="23">
        <v>248.09999999999999</v>
      </c>
      <c r="F126" s="23">
        <f>SUM($E$11:E126)</f>
        <v>1513667.5138461541</v>
      </c>
      <c r="G126" s="23"/>
      <c r="H126" s="24">
        <f>IF(F126/$H$7&lt;50000,$N$1,IF(F126/$H$7&lt;100000,$N$2,IF(F126/$H$7&lt;150000,$N$3,IF(F126/$H$7&lt;200000,$N$4,IF(F126/$H$7&lt;250000,$N$5,$N$6)))))</f>
        <v>0</v>
      </c>
      <c r="I126" s="23">
        <f>G126+I125-E126*IF(D126="P",1.03,1)*H126</f>
        <v>2550737.8900000001</v>
      </c>
      <c r="J126"/>
      <c r="K126"/>
      <c r="L126"/>
      <c r="M126"/>
      <c r="N126" s="25"/>
      <c r="O126"/>
      <c r="P126" s="5"/>
      <c r="Q126" s="5"/>
      <c r="R126"/>
      <c r="S126"/>
      <c r="T126"/>
    </row>
    <row r="127" ht="12.75">
      <c r="A127" s="26">
        <v>44979</v>
      </c>
      <c r="B127"/>
      <c r="C127"/>
      <c r="D127" s="1" t="s">
        <v>12</v>
      </c>
      <c r="E127" s="23">
        <v>229.19999999999999</v>
      </c>
      <c r="F127" s="23">
        <f>SUM($E$11:E127)</f>
        <v>1513896.713846154</v>
      </c>
      <c r="G127" s="23"/>
      <c r="H127" s="24">
        <f>IF(F127/$H$7&lt;50000,$N$1,IF(F127/$H$7&lt;100000,$N$2,IF(F127/$H$7&lt;150000,$N$3,IF(F127/$H$7&lt;200000,$N$4,IF(F127/$H$7&lt;250000,$N$5,$N$6)))))</f>
        <v>0</v>
      </c>
      <c r="I127" s="23">
        <f>G127+I126-E127*IF(D127="P",1.03,1)*H127</f>
        <v>2550737.8900000001</v>
      </c>
      <c r="J127"/>
      <c r="K127"/>
      <c r="L127"/>
      <c r="M127"/>
      <c r="N127" s="25"/>
      <c r="O127"/>
      <c r="P127" s="5"/>
      <c r="Q127" s="5"/>
      <c r="R127"/>
      <c r="S127"/>
      <c r="T127"/>
    </row>
    <row r="128" ht="12.75">
      <c r="A128" s="26">
        <v>44979</v>
      </c>
      <c r="B128"/>
      <c r="C128"/>
      <c r="D128" s="1" t="s">
        <v>12</v>
      </c>
      <c r="E128" s="23">
        <v>22528</v>
      </c>
      <c r="F128" s="23">
        <f>SUM($E$11:E128)</f>
        <v>1536424.713846154</v>
      </c>
      <c r="G128" s="23"/>
      <c r="H128" s="24">
        <f>IF(F128/$H$7&lt;50000,$N$1,IF(F128/$H$7&lt;100000,$N$2,IF(F128/$H$7&lt;150000,$N$3,IF(F128/$H$7&lt;200000,$N$4,IF(F128/$H$7&lt;250000,$N$5,$N$6)))))</f>
        <v>0</v>
      </c>
      <c r="I128" s="23">
        <f>G128+I127-E128*IF(D128="P",1.03,1)*H128</f>
        <v>2550737.8900000001</v>
      </c>
      <c r="J128"/>
      <c r="K128"/>
      <c r="L128"/>
      <c r="M128"/>
      <c r="N128" s="25"/>
      <c r="O128"/>
      <c r="P128" s="5"/>
      <c r="Q128" s="5"/>
      <c r="R128"/>
      <c r="S128"/>
      <c r="T128"/>
    </row>
    <row r="129" ht="12.75">
      <c r="A129" s="26">
        <v>44981</v>
      </c>
      <c r="B129"/>
      <c r="C129"/>
      <c r="D129" s="1" t="s">
        <v>12</v>
      </c>
      <c r="E129" s="23">
        <v>82.920000000000002</v>
      </c>
      <c r="F129" s="23">
        <f>SUM($E$11:E129)</f>
        <v>1536507.633846154</v>
      </c>
      <c r="G129" s="23"/>
      <c r="H129" s="24">
        <f>IF(F129/$H$7&lt;50000,$N$1,IF(F129/$H$7&lt;100000,$N$2,IF(F129/$H$7&lt;150000,$N$3,IF(F129/$H$7&lt;200000,$N$4,IF(F129/$H$7&lt;250000,$N$5,$N$6)))))</f>
        <v>0</v>
      </c>
      <c r="I129" s="23">
        <f>G129+I128-E129*IF(D129="P",1.03,1)*H129</f>
        <v>2550737.8900000001</v>
      </c>
      <c r="J129"/>
      <c r="K129"/>
      <c r="L129"/>
      <c r="M129"/>
      <c r="N129" s="25"/>
      <c r="O129"/>
      <c r="P129" s="5"/>
      <c r="Q129" s="5"/>
      <c r="R129"/>
      <c r="S129"/>
      <c r="T129"/>
    </row>
    <row r="130" ht="12.75">
      <c r="A130" s="26">
        <v>44981</v>
      </c>
      <c r="B130"/>
      <c r="C130"/>
      <c r="D130" s="1" t="s">
        <v>12</v>
      </c>
      <c r="E130" s="23">
        <v>52545</v>
      </c>
      <c r="F130" s="23">
        <f>SUM($E$11:E130)</f>
        <v>1589052.633846154</v>
      </c>
      <c r="G130" s="23"/>
      <c r="H130" s="24">
        <f>IF(F130/$H$7&lt;50000,$N$1,IF(F130/$H$7&lt;100000,$N$2,IF(F130/$H$7&lt;150000,$N$3,IF(F130/$H$7&lt;200000,$N$4,IF(F130/$H$7&lt;250000,$N$5,$N$6)))))</f>
        <v>0</v>
      </c>
      <c r="I130" s="23">
        <f>G130+I129-E130*IF(D130="P",1.03,1)*H130</f>
        <v>2550737.8900000001</v>
      </c>
      <c r="J130"/>
      <c r="K130"/>
      <c r="L130"/>
      <c r="M130"/>
      <c r="N130" s="25"/>
      <c r="O130"/>
      <c r="P130" s="5"/>
      <c r="Q130" s="5"/>
      <c r="R130"/>
      <c r="S130"/>
      <c r="T130"/>
    </row>
    <row r="131" ht="12.75">
      <c r="A131" s="26">
        <v>44984</v>
      </c>
      <c r="B131"/>
      <c r="C131"/>
      <c r="D131" s="1" t="s">
        <v>12</v>
      </c>
      <c r="E131" s="23">
        <v>9590</v>
      </c>
      <c r="F131" s="23">
        <f>SUM($E$11:E131)</f>
        <v>1598642.633846154</v>
      </c>
      <c r="G131" s="23"/>
      <c r="H131" s="24">
        <f>IF(F131/$H$7&lt;50000,$N$1,IF(F131/$H$7&lt;100000,$N$2,IF(F131/$H$7&lt;150000,$N$3,IF(F131/$H$7&lt;200000,$N$4,IF(F131/$H$7&lt;250000,$N$5,$N$6)))))</f>
        <v>0</v>
      </c>
      <c r="I131" s="23">
        <f>G131+I130-E131*IF(D131="P",1.03,1)*H131</f>
        <v>2550737.8900000001</v>
      </c>
      <c r="J131"/>
      <c r="K131"/>
      <c r="L131"/>
      <c r="M131"/>
      <c r="N131" s="25"/>
      <c r="O131"/>
      <c r="P131" s="5"/>
      <c r="Q131" s="5"/>
      <c r="R131"/>
      <c r="S131"/>
      <c r="T131"/>
    </row>
    <row r="132" ht="12.75">
      <c r="A132" s="26"/>
      <c r="B132"/>
      <c r="C132"/>
      <c r="D132" s="1"/>
      <c r="E132" s="23"/>
      <c r="F132" s="23">
        <f>SUM($E$11:E132)</f>
        <v>1598642.633846154</v>
      </c>
      <c r="G132" s="23">
        <v>1677055.26</v>
      </c>
      <c r="H132" s="24">
        <f>IF(F132/$H$7&lt;50000,$N$1,IF(F132/$H$7&lt;100000,$N$2,IF(F132/$H$7&lt;150000,$N$3,IF(F132/$H$7&lt;200000,$N$4,IF(F132/$H$7&lt;250000,$N$5,$N$6)))))</f>
        <v>0</v>
      </c>
      <c r="I132" s="23">
        <f>G132+I131-E132*IF(D132="P",1.03,1)*H132</f>
        <v>4227793.1500000004</v>
      </c>
      <c r="J132"/>
      <c r="K132"/>
      <c r="L132"/>
      <c r="M132"/>
      <c r="N132" s="25"/>
      <c r="O132"/>
      <c r="P132" s="5"/>
      <c r="Q132" s="5"/>
      <c r="R132"/>
      <c r="S132"/>
      <c r="T132"/>
    </row>
    <row r="133" ht="12.75">
      <c r="A133" s="26">
        <v>44985</v>
      </c>
      <c r="B133"/>
      <c r="C133"/>
      <c r="D133" s="1" t="s">
        <v>12</v>
      </c>
      <c r="E133" s="23">
        <v>5735.4200000000001</v>
      </c>
      <c r="F133" s="23">
        <f>SUM($E$11:E133)</f>
        <v>1604378.0538461539</v>
      </c>
      <c r="G133" s="23"/>
      <c r="H133" s="24">
        <f>IF(F133/$H$7&lt;50000,$N$1,IF(F133/$H$7&lt;100000,$N$2,IF(F133/$H$7&lt;150000,$N$3,IF(F133/$H$7&lt;200000,$N$4,IF(F133/$H$7&lt;250000,$N$5,$N$6)))))</f>
        <v>0</v>
      </c>
      <c r="I133" s="23">
        <f>G133+I132-E133*IF(D133="P",1.03,1)*H133</f>
        <v>4227793.1500000004</v>
      </c>
      <c r="J133"/>
      <c r="K133"/>
      <c r="L133"/>
      <c r="M133"/>
      <c r="N133" s="25"/>
      <c r="O133"/>
      <c r="P133" s="5"/>
      <c r="Q133" s="5"/>
      <c r="R133"/>
      <c r="S133"/>
      <c r="T133"/>
    </row>
    <row r="134" ht="12.75">
      <c r="A134" s="26">
        <v>44987</v>
      </c>
      <c r="B134"/>
      <c r="C134"/>
      <c r="D134" s="1" t="s">
        <v>12</v>
      </c>
      <c r="E134" s="23">
        <v>480</v>
      </c>
      <c r="F134" s="23">
        <f>SUM($E$11:E134)</f>
        <v>1604858.0538461539</v>
      </c>
      <c r="G134" s="23"/>
      <c r="H134" s="24">
        <f>IF(F134/$H$7&lt;50000,$N$1,IF(F134/$H$7&lt;100000,$N$2,IF(F134/$H$7&lt;150000,$N$3,IF(F134/$H$7&lt;200000,$N$4,IF(F134/$H$7&lt;250000,$N$5,$N$6)))))</f>
        <v>0</v>
      </c>
      <c r="I134" s="23">
        <f>G134+I133-E134*IF(D134="P",1.03,1)*H134</f>
        <v>4227793.1500000004</v>
      </c>
      <c r="J134"/>
      <c r="K134"/>
      <c r="L134"/>
      <c r="M134"/>
      <c r="N134" s="25"/>
      <c r="O134"/>
      <c r="P134" s="5"/>
      <c r="Q134" s="5"/>
      <c r="R134"/>
      <c r="S134"/>
      <c r="T134"/>
    </row>
    <row r="135" ht="12.75">
      <c r="A135" s="26">
        <v>44987</v>
      </c>
      <c r="B135"/>
      <c r="C135"/>
      <c r="D135" s="1" t="s">
        <v>12</v>
      </c>
      <c r="E135" s="23">
        <v>48</v>
      </c>
      <c r="F135" s="23">
        <f>SUM($E$11:E135)</f>
        <v>1604906.0538461539</v>
      </c>
      <c r="G135" s="23"/>
      <c r="H135" s="24">
        <f>IF(F135/$H$7&lt;50000,$N$1,IF(F135/$H$7&lt;100000,$N$2,IF(F135/$H$7&lt;150000,$N$3,IF(F135/$H$7&lt;200000,$N$4,IF(F135/$H$7&lt;250000,$N$5,$N$6)))))</f>
        <v>0</v>
      </c>
      <c r="I135" s="23">
        <f>G135+I134-E135*IF(D135="P",1.03,1)*H135</f>
        <v>4227793.1500000004</v>
      </c>
      <c r="J135"/>
      <c r="K135"/>
      <c r="L135"/>
      <c r="M135"/>
      <c r="N135" s="25"/>
      <c r="O135"/>
      <c r="P135" s="5"/>
      <c r="Q135" s="5"/>
      <c r="R135"/>
      <c r="S135"/>
      <c r="T135"/>
    </row>
    <row r="136" ht="12.75">
      <c r="A136" s="26">
        <v>44992</v>
      </c>
      <c r="B136"/>
      <c r="C136"/>
      <c r="D136" s="1" t="s">
        <v>12</v>
      </c>
      <c r="E136" s="23">
        <f>49984.53/7.8</f>
        <v>6408.2730769230766</v>
      </c>
      <c r="F136" s="23">
        <f>SUM($E$11:E136)</f>
        <v>1611314.326923077</v>
      </c>
      <c r="G136" s="23"/>
      <c r="H136" s="24">
        <f>IF(F136/$H$7&lt;50000,$N$1,IF(F136/$H$7&lt;100000,$N$2,IF(F136/$H$7&lt;150000,$N$3,IF(F136/$H$7&lt;200000,$N$4,IF(F136/$H$7&lt;250000,$N$5,$N$6)))))</f>
        <v>0</v>
      </c>
      <c r="I136" s="23">
        <f>G136+I135-E136*IF(D136="P",1.03,1)*H136</f>
        <v>4227793.1500000004</v>
      </c>
      <c r="J136"/>
      <c r="K136"/>
      <c r="L136"/>
      <c r="M136"/>
      <c r="N136" s="25"/>
      <c r="O136"/>
      <c r="P136" s="5"/>
      <c r="Q136" s="5"/>
      <c r="R136"/>
      <c r="S136"/>
      <c r="T136"/>
    </row>
    <row r="137" ht="12.75">
      <c r="A137" s="26">
        <v>44992</v>
      </c>
      <c r="B137"/>
      <c r="C137"/>
      <c r="D137" s="1" t="s">
        <v>12</v>
      </c>
      <c r="E137" s="23">
        <v>15989.4</v>
      </c>
      <c r="F137" s="23">
        <f>SUM($E$11:E137)</f>
        <v>1627303.7269230769</v>
      </c>
      <c r="G137" s="23"/>
      <c r="H137" s="24">
        <f>IF(F137/$H$7&lt;50000,$N$1,IF(F137/$H$7&lt;100000,$N$2,IF(F137/$H$7&lt;150000,$N$3,IF(F137/$H$7&lt;200000,$N$4,IF(F137/$H$7&lt;250000,$N$5,$N$6)))))</f>
        <v>0</v>
      </c>
      <c r="I137" s="23">
        <f>G137+I136-E137*IF(D137="P",1.03,1)*H137</f>
        <v>4227793.1500000004</v>
      </c>
      <c r="J137"/>
      <c r="K137"/>
      <c r="L137"/>
      <c r="M137"/>
      <c r="N137" s="25"/>
      <c r="O137"/>
      <c r="P137" s="5"/>
      <c r="Q137" s="5"/>
      <c r="R137"/>
      <c r="S137"/>
      <c r="T137"/>
    </row>
    <row r="138" ht="12.75">
      <c r="A138" s="26">
        <v>44995</v>
      </c>
      <c r="B138"/>
      <c r="C138"/>
      <c r="D138" s="1" t="s">
        <v>12</v>
      </c>
      <c r="E138" s="23">
        <f>80+640+651</f>
        <v>1371</v>
      </c>
      <c r="F138" s="23">
        <f>SUM($E$11:E138)</f>
        <v>1628674.7269230769</v>
      </c>
      <c r="G138" s="23"/>
      <c r="H138" s="24">
        <f>IF(F138/$H$7&lt;50000,$N$1,IF(F138/$H$7&lt;100000,$N$2,IF(F138/$H$7&lt;150000,$N$3,IF(F138/$H$7&lt;200000,$N$4,IF(F138/$H$7&lt;250000,$N$5,$N$6)))))</f>
        <v>0</v>
      </c>
      <c r="I138" s="23">
        <f>G138+I137-E138*IF(D138="P",1.03,1)*H138</f>
        <v>4227793.1500000004</v>
      </c>
      <c r="J138"/>
      <c r="K138"/>
      <c r="L138"/>
      <c r="M138"/>
      <c r="N138" s="25"/>
      <c r="O138"/>
      <c r="P138" s="5"/>
      <c r="Q138" s="5"/>
      <c r="R138"/>
      <c r="S138"/>
      <c r="T138"/>
    </row>
    <row r="139" ht="12.75">
      <c r="A139" s="26">
        <v>44995</v>
      </c>
      <c r="B139"/>
      <c r="C139"/>
      <c r="D139" s="1" t="s">
        <v>12</v>
      </c>
      <c r="E139" s="23">
        <f>507+237.6+980+1295+1548+2587+2387+124</f>
        <v>9665.6000000000004</v>
      </c>
      <c r="F139" s="23">
        <f>SUM($E$11:E139)</f>
        <v>1638340.326923077</v>
      </c>
      <c r="G139" s="23"/>
      <c r="H139" s="24">
        <f>IF(F139/$H$7&lt;50000,$N$1,IF(F139/$H$7&lt;100000,$N$2,IF(F139/$H$7&lt;150000,$N$3,IF(F139/$H$7&lt;200000,$N$4,IF(F139/$H$7&lt;250000,$N$5,$N$6)))))</f>
        <v>0</v>
      </c>
      <c r="I139" s="23">
        <f>G139+I138-E139*IF(D139="P",1.03,1)*H139</f>
        <v>4227793.1500000004</v>
      </c>
      <c r="J139"/>
      <c r="K139"/>
      <c r="L139"/>
      <c r="M139"/>
      <c r="N139" s="25"/>
      <c r="O139"/>
      <c r="P139" s="5"/>
      <c r="Q139" s="5"/>
      <c r="R139"/>
      <c r="S139"/>
      <c r="T139"/>
    </row>
    <row r="140" ht="12.75">
      <c r="A140" s="26">
        <v>44995</v>
      </c>
      <c r="B140"/>
      <c r="C140"/>
      <c r="D140" s="1" t="s">
        <v>12</v>
      </c>
      <c r="E140" s="23">
        <f>65.6+1246.4</f>
        <v>1312</v>
      </c>
      <c r="F140" s="23">
        <f>SUM($E$11:E140)</f>
        <v>1639652.326923077</v>
      </c>
      <c r="G140" s="23"/>
      <c r="H140" s="24">
        <f>IF(F140/$H$7&lt;50000,$N$1,IF(F140/$H$7&lt;100000,$N$2,IF(F140/$H$7&lt;150000,$N$3,IF(F140/$H$7&lt;200000,$N$4,IF(F140/$H$7&lt;250000,$N$5,$N$6)))))</f>
        <v>0</v>
      </c>
      <c r="I140" s="23">
        <f>G140+I139-E140*IF(D140="P",1.03,1)*H140</f>
        <v>4227793.1500000004</v>
      </c>
      <c r="J140"/>
      <c r="K140"/>
      <c r="L140"/>
      <c r="M140"/>
      <c r="N140" s="25"/>
      <c r="O140"/>
      <c r="P140" s="5"/>
      <c r="Q140" s="5"/>
      <c r="R140"/>
      <c r="S140"/>
      <c r="T140"/>
    </row>
    <row r="141" ht="12.75">
      <c r="A141" s="26">
        <v>44998</v>
      </c>
      <c r="B141"/>
      <c r="C141"/>
      <c r="D141" s="1" t="s">
        <v>12</v>
      </c>
      <c r="E141" s="23">
        <v>68812.800000000003</v>
      </c>
      <c r="F141" s="23">
        <f>SUM($E$11:E141)</f>
        <v>1708465.126923077</v>
      </c>
      <c r="G141" s="23"/>
      <c r="H141" s="24">
        <f>IF(F141/$H$7&lt;50000,$N$1,IF(F141/$H$7&lt;100000,$N$2,IF(F141/$H$7&lt;150000,$N$3,IF(F141/$H$7&lt;200000,$N$4,IF(F141/$H$7&lt;250000,$N$5,$N$6)))))</f>
        <v>0</v>
      </c>
      <c r="I141" s="23">
        <f>G141+I140-E141*IF(D141="P",1.03,1)*H141</f>
        <v>4227793.1500000004</v>
      </c>
      <c r="J141"/>
      <c r="K141"/>
      <c r="L141"/>
      <c r="M141"/>
      <c r="N141" s="25"/>
      <c r="O141"/>
      <c r="P141" s="5"/>
      <c r="Q141" s="5"/>
      <c r="R141"/>
      <c r="S141"/>
      <c r="T141"/>
    </row>
    <row r="142" ht="12.75">
      <c r="A142" s="26">
        <v>44998</v>
      </c>
      <c r="B142"/>
      <c r="C142"/>
      <c r="D142" s="1" t="s">
        <v>12</v>
      </c>
      <c r="E142" s="23">
        <v>7947.3699999999999</v>
      </c>
      <c r="F142" s="23">
        <f>SUM($E$11:E142)</f>
        <v>1716412.4969230772</v>
      </c>
      <c r="G142" s="23"/>
      <c r="H142" s="24">
        <f>IF(F142/$H$7&lt;50000,$N$1,IF(F142/$H$7&lt;100000,$N$2,IF(F142/$H$7&lt;150000,$N$3,IF(F142/$H$7&lt;200000,$N$4,IF(F142/$H$7&lt;250000,$N$5,$N$6)))))</f>
        <v>0</v>
      </c>
      <c r="I142" s="23">
        <f>G142+I141-E142*IF(D142="P",1.03,1)*H142</f>
        <v>4227793.1500000004</v>
      </c>
      <c r="J142"/>
      <c r="K142"/>
      <c r="L142"/>
      <c r="M142"/>
      <c r="N142" s="25"/>
      <c r="O142"/>
      <c r="P142" s="5"/>
      <c r="Q142" s="5"/>
      <c r="R142"/>
      <c r="S142"/>
      <c r="T142"/>
    </row>
    <row r="143" ht="12.75">
      <c r="A143" s="26">
        <v>44998</v>
      </c>
      <c r="B143"/>
      <c r="C143"/>
      <c r="D143" s="1" t="s">
        <v>12</v>
      </c>
      <c r="E143" s="23">
        <v>392</v>
      </c>
      <c r="F143" s="23">
        <f>SUM($E$11:E143)</f>
        <v>1716804.4969230772</v>
      </c>
      <c r="G143" s="23"/>
      <c r="H143" s="24">
        <f>IF(F143/$H$7&lt;50000,$N$1,IF(F143/$H$7&lt;100000,$N$2,IF(F143/$H$7&lt;150000,$N$3,IF(F143/$H$7&lt;200000,$N$4,IF(F143/$H$7&lt;250000,$N$5,$N$6)))))</f>
        <v>0</v>
      </c>
      <c r="I143" s="23">
        <f>G143+I142-E143*IF(D143="P",1.03,1)*H143</f>
        <v>4227793.1500000004</v>
      </c>
      <c r="J143"/>
      <c r="K143"/>
      <c r="L143"/>
      <c r="M143"/>
      <c r="N143" s="25"/>
      <c r="O143"/>
      <c r="P143" s="5"/>
      <c r="Q143" s="5"/>
      <c r="R143"/>
      <c r="S143"/>
      <c r="T143"/>
    </row>
    <row r="144" ht="12.75">
      <c r="A144" s="26">
        <v>44998</v>
      </c>
      <c r="B144"/>
      <c r="C144"/>
      <c r="D144" s="1" t="s">
        <v>12</v>
      </c>
      <c r="E144" s="23">
        <f>5735.42-4755.42</f>
        <v>980</v>
      </c>
      <c r="F144" s="23">
        <f>SUM($E$11:E144)</f>
        <v>1717784.4969230772</v>
      </c>
      <c r="G144" s="23"/>
      <c r="H144" s="24">
        <f>IF(F144/$H$7&lt;50000,$N$1,IF(F144/$H$7&lt;100000,$N$2,IF(F144/$H$7&lt;150000,$N$3,IF(F144/$H$7&lt;200000,$N$4,IF(F144/$H$7&lt;250000,$N$5,$N$6)))))</f>
        <v>0</v>
      </c>
      <c r="I144" s="23">
        <f>G144+I143-E144*IF(D144="P",1.03,1)*H144</f>
        <v>4227793.1500000004</v>
      </c>
      <c r="J144"/>
      <c r="K144"/>
      <c r="L144"/>
      <c r="M144"/>
      <c r="N144" s="25"/>
      <c r="O144"/>
      <c r="P144" s="5"/>
      <c r="Q144" s="5"/>
      <c r="R144"/>
      <c r="S144"/>
      <c r="T144"/>
    </row>
    <row r="145" ht="12.75">
      <c r="A145" s="26">
        <v>44998</v>
      </c>
      <c r="B145"/>
      <c r="C145"/>
      <c r="D145" s="1" t="s">
        <v>12</v>
      </c>
      <c r="E145" s="23">
        <v>540</v>
      </c>
      <c r="F145" s="23">
        <f>SUM($E$11:E145)</f>
        <v>1718324.4969230772</v>
      </c>
      <c r="G145" s="23"/>
      <c r="H145" s="24">
        <f>IF(F145/$H$7&lt;50000,$N$1,IF(F145/$H$7&lt;100000,$N$2,IF(F145/$H$7&lt;150000,$N$3,IF(F145/$H$7&lt;200000,$N$4,IF(F145/$H$7&lt;250000,$N$5,$N$6)))))</f>
        <v>0</v>
      </c>
      <c r="I145" s="23">
        <f>G145+I144-E145*IF(D145="P",1.03,1)*H145</f>
        <v>4227793.1500000004</v>
      </c>
      <c r="J145"/>
      <c r="K145"/>
      <c r="L145"/>
      <c r="M145"/>
      <c r="N145" s="25"/>
      <c r="O145"/>
      <c r="P145" s="5"/>
      <c r="Q145" s="5"/>
      <c r="R145"/>
      <c r="S145"/>
      <c r="T145"/>
    </row>
    <row r="146" ht="12.75">
      <c r="A146" s="26">
        <v>45000</v>
      </c>
      <c r="B146"/>
      <c r="C146"/>
      <c r="D146" s="1" t="s">
        <v>12</v>
      </c>
      <c r="E146" s="23">
        <f>2475/6.9</f>
        <v>358.695652173913</v>
      </c>
      <c r="F146" s="23">
        <f>SUM($E$11:E146)</f>
        <v>1718683.192575251</v>
      </c>
      <c r="G146" s="23"/>
      <c r="H146" s="24">
        <f>IF(F146/$H$7&lt;50000,$N$1,IF(F146/$H$7&lt;100000,$N$2,IF(F146/$H$7&lt;150000,$N$3,IF(F146/$H$7&lt;200000,$N$4,IF(F146/$H$7&lt;250000,$N$5,$N$6)))))</f>
        <v>0</v>
      </c>
      <c r="I146" s="23">
        <f>G146+I145-E146*IF(D146="P",1.03,1)*H146</f>
        <v>4227793.1500000004</v>
      </c>
      <c r="J146"/>
      <c r="K146"/>
      <c r="L146"/>
      <c r="M146"/>
      <c r="N146" s="25"/>
      <c r="O146"/>
      <c r="P146" s="5"/>
      <c r="Q146" s="5"/>
      <c r="R146"/>
      <c r="S146"/>
      <c r="T146"/>
    </row>
    <row r="147" ht="12.75">
      <c r="A147" s="26">
        <v>45002</v>
      </c>
      <c r="B147"/>
      <c r="C147"/>
      <c r="D147" s="1" t="s">
        <v>12</v>
      </c>
      <c r="E147" s="23">
        <v>5400</v>
      </c>
      <c r="F147" s="23">
        <f>SUM($E$11:E147)</f>
        <v>1724083.192575251</v>
      </c>
      <c r="G147" s="23"/>
      <c r="H147" s="24">
        <f>IF(F147/$H$7&lt;50000,$N$1,IF(F147/$H$7&lt;100000,$N$2,IF(F147/$H$7&lt;150000,$N$3,IF(F147/$H$7&lt;200000,$N$4,IF(F147/$H$7&lt;250000,$N$5,$N$6)))))</f>
        <v>0</v>
      </c>
      <c r="I147" s="23">
        <f>G147+I146-E147*IF(D147="P",1.03,1)*H147</f>
        <v>4227793.1500000004</v>
      </c>
      <c r="J147"/>
      <c r="K147"/>
      <c r="L147"/>
      <c r="M147"/>
      <c r="N147" s="25"/>
      <c r="O147"/>
      <c r="P147" s="5"/>
      <c r="Q147" s="5"/>
      <c r="R147"/>
      <c r="S147"/>
      <c r="T147"/>
    </row>
    <row r="148" ht="12.75">
      <c r="A148" s="26">
        <v>45005</v>
      </c>
      <c r="B148"/>
      <c r="C148"/>
      <c r="D148" s="1" t="s">
        <v>12</v>
      </c>
      <c r="E148" s="23">
        <v>10007.9</v>
      </c>
      <c r="F148" s="23">
        <f>SUM($E$11:E148)</f>
        <v>1734091.0925752509</v>
      </c>
      <c r="G148" s="23"/>
      <c r="H148" s="24">
        <f>IF(F148/$H$7&lt;50000,$N$1,IF(F148/$H$7&lt;100000,$N$2,IF(F148/$H$7&lt;150000,$N$3,IF(F148/$H$7&lt;200000,$N$4,IF(F148/$H$7&lt;250000,$N$5,$N$6)))))</f>
        <v>0</v>
      </c>
      <c r="I148" s="23">
        <f>G148+I147-E148*IF(D148="P",1.03,1)*H148</f>
        <v>4227793.1500000004</v>
      </c>
      <c r="J148"/>
      <c r="K148"/>
      <c r="L148"/>
      <c r="M148"/>
      <c r="N148" s="25"/>
      <c r="O148"/>
      <c r="P148" s="5"/>
      <c r="Q148" s="5"/>
      <c r="R148"/>
      <c r="S148"/>
      <c r="T148"/>
    </row>
    <row r="149" ht="12.75">
      <c r="A149" s="26">
        <v>45005</v>
      </c>
      <c r="B149"/>
      <c r="C149"/>
      <c r="D149" s="1" t="s">
        <v>12</v>
      </c>
      <c r="E149" s="23">
        <v>28805</v>
      </c>
      <c r="F149" s="23">
        <f>SUM($E$11:E149)</f>
        <v>1762896.0925752509</v>
      </c>
      <c r="G149" s="23"/>
      <c r="H149" s="24">
        <f>IF(F149/$H$7&lt;50000,$N$1,IF(F149/$H$7&lt;100000,$N$2,IF(F149/$H$7&lt;150000,$N$3,IF(F149/$H$7&lt;200000,$N$4,IF(F149/$H$7&lt;250000,$N$5,$N$6)))))</f>
        <v>0</v>
      </c>
      <c r="I149" s="23">
        <f>G149+I148-E149*IF(D149="P",1.03,1)*H149</f>
        <v>4227793.1500000004</v>
      </c>
      <c r="J149"/>
      <c r="K149"/>
      <c r="L149"/>
      <c r="M149"/>
      <c r="N149" s="25"/>
      <c r="O149"/>
      <c r="P149" s="5"/>
      <c r="Q149" s="5"/>
      <c r="R149"/>
      <c r="S149"/>
      <c r="T149"/>
    </row>
    <row r="150" ht="12.75">
      <c r="A150" s="26">
        <v>45005</v>
      </c>
      <c r="B150"/>
      <c r="C150"/>
      <c r="D150" s="1" t="s">
        <v>12</v>
      </c>
      <c r="E150" s="23">
        <v>6780</v>
      </c>
      <c r="F150" s="23">
        <f>SUM($E$11:E150)</f>
        <v>1769676.0925752509</v>
      </c>
      <c r="G150" s="23"/>
      <c r="H150" s="24">
        <f>IF(F150/$H$7&lt;50000,$N$1,IF(F150/$H$7&lt;100000,$N$2,IF(F150/$H$7&lt;150000,$N$3,IF(F150/$H$7&lt;200000,$N$4,IF(F150/$H$7&lt;250000,$N$5,$N$6)))))</f>
        <v>0</v>
      </c>
      <c r="I150" s="23">
        <f>G150+I149-E150*IF(D150="P",1.03,1)*H150</f>
        <v>4227793.1500000004</v>
      </c>
      <c r="J150"/>
      <c r="K150"/>
      <c r="L150"/>
      <c r="M150"/>
      <c r="N150" s="25"/>
      <c r="O150"/>
      <c r="P150" s="5"/>
      <c r="Q150" s="5"/>
      <c r="R150"/>
      <c r="S150"/>
      <c r="T150"/>
    </row>
    <row r="151" ht="12.75">
      <c r="A151" s="26">
        <v>45022</v>
      </c>
      <c r="B151"/>
      <c r="C151"/>
      <c r="D151" s="1" t="s">
        <v>12</v>
      </c>
      <c r="E151" s="23">
        <v>56.18</v>
      </c>
      <c r="F151" s="23">
        <f>SUM($E$11:E151)</f>
        <v>1769732.2725752508</v>
      </c>
      <c r="G151" s="23"/>
      <c r="H151" s="24">
        <f>IF(F151/$H$7&lt;50000,$N$1,IF(F151/$H$7&lt;100000,$N$2,IF(F151/$H$7&lt;150000,$N$3,IF(F151/$H$7&lt;200000,$N$4,IF(F151/$H$7&lt;250000,$N$5,$N$6)))))</f>
        <v>0</v>
      </c>
      <c r="I151" s="23">
        <f>G151+I150-E151*IF(D151="P",1.03,1)*H151</f>
        <v>4227793.1500000004</v>
      </c>
      <c r="J151"/>
      <c r="K151"/>
      <c r="L151"/>
      <c r="M151"/>
      <c r="N151" s="25"/>
      <c r="O151"/>
      <c r="P151" s="5"/>
      <c r="Q151" s="5"/>
      <c r="R151"/>
      <c r="S151"/>
      <c r="T151"/>
    </row>
    <row r="152" ht="12.75">
      <c r="A152" s="26">
        <v>45022</v>
      </c>
      <c r="B152"/>
      <c r="C152"/>
      <c r="D152" s="1" t="s">
        <v>12</v>
      </c>
      <c r="E152" s="23">
        <v>110</v>
      </c>
      <c r="F152" s="23">
        <f>SUM($E$11:E152)</f>
        <v>1769842.2725752508</v>
      </c>
      <c r="G152" s="23"/>
      <c r="H152" s="24">
        <f>IF(F152/$H$7&lt;50000,$N$1,IF(F152/$H$7&lt;100000,$N$2,IF(F152/$H$7&lt;150000,$N$3,IF(F152/$H$7&lt;200000,$N$4,IF(F152/$H$7&lt;250000,$N$5,$N$6)))))</f>
        <v>0</v>
      </c>
      <c r="I152" s="23">
        <f>G152+I151-E152*IF(D152="P",1.03,1)*H152</f>
        <v>4227793.1500000004</v>
      </c>
      <c r="J152"/>
      <c r="K152"/>
      <c r="L152"/>
      <c r="M152"/>
      <c r="N152" s="25"/>
      <c r="O152"/>
      <c r="P152" s="5"/>
      <c r="Q152" s="5"/>
      <c r="R152"/>
      <c r="S152"/>
      <c r="T152"/>
    </row>
    <row r="153" ht="12.75">
      <c r="A153" s="26">
        <v>45026</v>
      </c>
      <c r="B153"/>
      <c r="C153"/>
      <c r="D153" s="1" t="s">
        <v>12</v>
      </c>
      <c r="E153" s="23">
        <f>80589.6/7.8</f>
        <v>10332.000000000002</v>
      </c>
      <c r="F153" s="23">
        <f>SUM($E$11:E153)</f>
        <v>1780174.2725752508</v>
      </c>
      <c r="G153" s="23"/>
      <c r="H153" s="24">
        <f>IF(F153/$H$7&lt;50000,$N$1,IF(F153/$H$7&lt;100000,$N$2,IF(F153/$H$7&lt;150000,$N$3,IF(F153/$H$7&lt;200000,$N$4,IF(F153/$H$7&lt;250000,$N$5,$N$6)))))</f>
        <v>0</v>
      </c>
      <c r="I153" s="23">
        <f>G153+I152-E153*IF(D153="P",1.03,1)*H153</f>
        <v>4227793.1500000004</v>
      </c>
      <c r="J153"/>
      <c r="K153"/>
      <c r="L153"/>
      <c r="M153"/>
      <c r="N153" s="25"/>
      <c r="O153"/>
      <c r="P153" s="5"/>
      <c r="Q153" s="5"/>
      <c r="R153"/>
      <c r="S153"/>
      <c r="T153"/>
    </row>
    <row r="154" ht="12.75">
      <c r="A154" s="26">
        <v>45026</v>
      </c>
      <c r="B154"/>
      <c r="C154"/>
      <c r="D154" s="1" t="s">
        <v>12</v>
      </c>
      <c r="E154" s="23">
        <v>1512</v>
      </c>
      <c r="F154" s="23">
        <f>SUM($E$11:E154)</f>
        <v>1781686.2725752508</v>
      </c>
      <c r="G154" s="23"/>
      <c r="H154" s="24">
        <f>IF(F154/$H$7&lt;50000,$N$1,IF(F154/$H$7&lt;100000,$N$2,IF(F154/$H$7&lt;150000,$N$3,IF(F154/$H$7&lt;200000,$N$4,IF(F154/$H$7&lt;250000,$N$5,$N$6)))))</f>
        <v>0</v>
      </c>
      <c r="I154" s="23">
        <f>G154+I153-E154*IF(D154="P",1.03,1)*H154</f>
        <v>4227793.1500000004</v>
      </c>
      <c r="J154"/>
      <c r="K154"/>
      <c r="L154"/>
      <c r="M154"/>
      <c r="N154" s="25"/>
      <c r="O154"/>
      <c r="P154" s="5"/>
      <c r="Q154" s="5"/>
      <c r="R154"/>
      <c r="S154"/>
      <c r="T154"/>
    </row>
    <row r="155" ht="12.75">
      <c r="A155" s="26">
        <v>45026</v>
      </c>
      <c r="B155"/>
      <c r="C155"/>
      <c r="D155" s="1" t="s">
        <v>12</v>
      </c>
      <c r="E155" s="23">
        <v>3795</v>
      </c>
      <c r="F155" s="23">
        <f>SUM($E$11:E155)</f>
        <v>1785481.2725752508</v>
      </c>
      <c r="G155" s="23"/>
      <c r="H155" s="24">
        <f>IF(F155/$H$7&lt;50000,$N$1,IF(F155/$H$7&lt;100000,$N$2,IF(F155/$H$7&lt;150000,$N$3,IF(F155/$H$7&lt;200000,$N$4,IF(F155/$H$7&lt;250000,$N$5,$N$6)))))</f>
        <v>0</v>
      </c>
      <c r="I155" s="23">
        <f>G155+I154-E155*IF(D155="P",1.03,1)*H155</f>
        <v>4227793.1500000004</v>
      </c>
      <c r="J155" t="s">
        <v>22</v>
      </c>
      <c r="K155"/>
      <c r="L155"/>
      <c r="M155"/>
      <c r="N155" s="25"/>
      <c r="O155"/>
      <c r="P155" s="5"/>
      <c r="Q155" s="5"/>
      <c r="R155"/>
      <c r="S155"/>
      <c r="T155"/>
    </row>
    <row r="156" ht="12.75">
      <c r="A156" s="26">
        <v>45026</v>
      </c>
      <c r="B156"/>
      <c r="C156"/>
      <c r="D156" s="1" t="s">
        <v>12</v>
      </c>
      <c r="E156" s="23">
        <f>15305/6.85</f>
        <v>2234.3065693430658</v>
      </c>
      <c r="F156" s="23">
        <f>SUM($E$11:E156)</f>
        <v>1787715.5791445938</v>
      </c>
      <c r="G156" s="23"/>
      <c r="H156" s="24">
        <f>IF(F156/$H$7&lt;50000,$N$1,IF(F156/$H$7&lt;100000,$N$2,IF(F156/$H$7&lt;150000,$N$3,IF(F156/$H$7&lt;200000,$N$4,IF(F156/$H$7&lt;250000,$N$5,$N$6)))))</f>
        <v>0</v>
      </c>
      <c r="I156" s="23">
        <f>G156+I155-E156*IF(D156="P",1.03,1)*H156</f>
        <v>4227793.1500000004</v>
      </c>
      <c r="J156"/>
      <c r="K156"/>
      <c r="L156"/>
      <c r="M156"/>
      <c r="N156" s="25"/>
      <c r="O156"/>
      <c r="P156" s="5"/>
      <c r="Q156" s="5"/>
      <c r="R156"/>
      <c r="S156"/>
      <c r="T156"/>
    </row>
    <row r="157" ht="12.75">
      <c r="A157" s="26">
        <v>45033</v>
      </c>
      <c r="B157"/>
      <c r="C157"/>
      <c r="D157" s="1" t="s">
        <v>12</v>
      </c>
      <c r="E157" s="23">
        <v>1016</v>
      </c>
      <c r="F157" s="23">
        <f>SUM($E$11:E157)</f>
        <v>1788731.5791445938</v>
      </c>
      <c r="G157" s="23"/>
      <c r="H157" s="24">
        <f>IF(F157/$H$7&lt;50000,$N$1,IF(F157/$H$7&lt;100000,$N$2,IF(F157/$H$7&lt;150000,$N$3,IF(F157/$H$7&lt;200000,$N$4,IF(F157/$H$7&lt;250000,$N$5,$N$6)))))</f>
        <v>0</v>
      </c>
      <c r="I157" s="23">
        <f>G157+I156-E157*IF(D157="P",1.03,1)*H157</f>
        <v>4227793.1500000004</v>
      </c>
      <c r="J157"/>
      <c r="K157"/>
      <c r="L157"/>
      <c r="M157"/>
      <c r="N157" s="25"/>
      <c r="O157"/>
      <c r="P157" s="5"/>
      <c r="Q157" s="5"/>
      <c r="R157"/>
      <c r="S157"/>
      <c r="T157"/>
    </row>
    <row r="158" ht="12.75">
      <c r="A158" s="26">
        <v>45035</v>
      </c>
      <c r="B158"/>
      <c r="C158"/>
      <c r="D158" s="1" t="s">
        <v>12</v>
      </c>
      <c r="E158" s="23">
        <v>38140.599999999999</v>
      </c>
      <c r="F158" s="23">
        <f>SUM($E$11:E158)</f>
        <v>1826872.1791445939</v>
      </c>
      <c r="G158" s="23"/>
      <c r="H158" s="24">
        <f>IF(F158/$H$7&lt;50000,$N$1,IF(F158/$H$7&lt;100000,$N$2,IF(F158/$H$7&lt;150000,$N$3,IF(F158/$H$7&lt;200000,$N$4,IF(F158/$H$7&lt;250000,$N$5,$N$6)))))</f>
        <v>0</v>
      </c>
      <c r="I158" s="23">
        <f>G158+I157-E158*IF(D158="P",1.03,1)*H158</f>
        <v>4227793.1500000004</v>
      </c>
      <c r="J158"/>
      <c r="K158"/>
      <c r="L158"/>
      <c r="M158"/>
      <c r="N158" s="25"/>
      <c r="O158"/>
      <c r="P158" s="5"/>
      <c r="Q158" s="5"/>
      <c r="R158"/>
      <c r="S158"/>
      <c r="T158"/>
    </row>
    <row r="159" ht="12.75">
      <c r="A159" s="26">
        <v>45043</v>
      </c>
      <c r="B159"/>
      <c r="C159"/>
      <c r="D159" s="1" t="s">
        <v>12</v>
      </c>
      <c r="E159" s="23">
        <f>51111/7.8</f>
        <v>6552.6923076923076</v>
      </c>
      <c r="F159" s="23">
        <f>SUM($E$11:E159)</f>
        <v>1833424.8714522861</v>
      </c>
      <c r="G159" s="23"/>
      <c r="H159" s="24">
        <f>IF(F159/$H$7&lt;50000,$N$1,IF(F159/$H$7&lt;100000,$N$2,IF(F159/$H$7&lt;150000,$N$3,IF(F159/$H$7&lt;200000,$N$4,IF(F159/$H$7&lt;250000,$N$5,$N$6)))))</f>
        <v>0</v>
      </c>
      <c r="I159" s="23">
        <f>G159+I158-E159*IF(D159="P",1.03,1)*H159</f>
        <v>4227793.1500000004</v>
      </c>
      <c r="J159"/>
      <c r="K159"/>
      <c r="L159"/>
      <c r="M159"/>
      <c r="N159" s="25"/>
      <c r="O159"/>
      <c r="P159" s="5"/>
      <c r="Q159" s="5"/>
      <c r="R159"/>
      <c r="S159"/>
      <c r="T159"/>
    </row>
    <row r="160" ht="12.75">
      <c r="A160" s="26">
        <v>45043</v>
      </c>
      <c r="B160"/>
      <c r="C160"/>
      <c r="D160" s="1" t="s">
        <v>12</v>
      </c>
      <c r="E160" s="23">
        <v>16705.400000000001</v>
      </c>
      <c r="F160" s="23">
        <f>SUM($E$11:E160)</f>
        <v>1850130.271452286</v>
      </c>
      <c r="G160" s="23"/>
      <c r="H160" s="24">
        <f>IF(F160/$H$7&lt;50000,$N$1,IF(F160/$H$7&lt;100000,$N$2,IF(F160/$H$7&lt;150000,$N$3,IF(F160/$H$7&lt;200000,$N$4,IF(F160/$H$7&lt;250000,$N$5,$N$6)))))</f>
        <v>0</v>
      </c>
      <c r="I160" s="23">
        <f>G160+I159-E160*IF(D160="P",1.03,1)*H160</f>
        <v>4227793.1500000004</v>
      </c>
      <c r="J160"/>
      <c r="K160"/>
      <c r="L160"/>
      <c r="M160"/>
      <c r="N160" s="25"/>
      <c r="O160"/>
      <c r="P160" s="5"/>
      <c r="Q160" s="5"/>
      <c r="R160"/>
      <c r="S160"/>
      <c r="T160"/>
    </row>
    <row r="161" ht="12.75">
      <c r="A161" s="26">
        <v>45043</v>
      </c>
      <c r="B161"/>
      <c r="C161"/>
      <c r="D161" s="1" t="s">
        <v>12</v>
      </c>
      <c r="E161" s="23">
        <v>9849</v>
      </c>
      <c r="F161" s="23">
        <f>SUM($E$11:E161)</f>
        <v>1859979.271452286</v>
      </c>
      <c r="G161" s="23"/>
      <c r="H161" s="24">
        <f>IF(F161/$H$7&lt;50000,$N$1,IF(F161/$H$7&lt;100000,$N$2,IF(F161/$H$7&lt;150000,$N$3,IF(F161/$H$7&lt;200000,$N$4,IF(F161/$H$7&lt;250000,$N$5,$N$6)))))</f>
        <v>0</v>
      </c>
      <c r="I161" s="23">
        <f>G161+I160-E161*IF(D161="P",1.03,1)*H161</f>
        <v>4227793.1500000004</v>
      </c>
      <c r="J161"/>
      <c r="K161"/>
      <c r="L161"/>
      <c r="M161"/>
      <c r="N161" s="25"/>
      <c r="O161"/>
      <c r="P161" s="5"/>
      <c r="Q161" s="5"/>
      <c r="R161"/>
      <c r="S161"/>
      <c r="T161"/>
    </row>
    <row r="162" ht="12.75">
      <c r="A162" s="26">
        <v>45044</v>
      </c>
      <c r="B162"/>
      <c r="C162"/>
      <c r="D162" s="1" t="s">
        <v>12</v>
      </c>
      <c r="E162" s="23">
        <v>1428</v>
      </c>
      <c r="F162" s="23">
        <f>SUM($E$11:E162)</f>
        <v>1861407.271452286</v>
      </c>
      <c r="G162" s="23"/>
      <c r="H162" s="24">
        <f>IF(F162/$H$7&lt;50000,$N$1,IF(F162/$H$7&lt;100000,$N$2,IF(F162/$H$7&lt;150000,$N$3,IF(F162/$H$7&lt;200000,$N$4,IF(F162/$H$7&lt;250000,$N$5,$N$6)))))</f>
        <v>0</v>
      </c>
      <c r="I162" s="23">
        <f>G162+I161-E162*IF(D162="P",1.03,1)*H162</f>
        <v>4227793.1500000004</v>
      </c>
      <c r="J162"/>
      <c r="K162"/>
      <c r="L162"/>
      <c r="M162"/>
      <c r="N162" s="25"/>
      <c r="O162"/>
      <c r="P162" s="5"/>
      <c r="Q162" s="5"/>
      <c r="R162"/>
      <c r="S162"/>
      <c r="T162"/>
    </row>
    <row r="163" ht="12.75">
      <c r="A163" s="26">
        <v>45044</v>
      </c>
      <c r="B163"/>
      <c r="C163"/>
      <c r="D163" s="1" t="s">
        <v>12</v>
      </c>
      <c r="E163" s="23">
        <v>95200</v>
      </c>
      <c r="F163" s="23">
        <f>SUM($E$11:E163)</f>
        <v>1956607.271452286</v>
      </c>
      <c r="G163" s="23"/>
      <c r="H163" s="24">
        <f>IF(F163/$H$7&lt;50000,$N$1,IF(F163/$H$7&lt;100000,$N$2,IF(F163/$H$7&lt;150000,$N$3,IF(F163/$H$7&lt;200000,$N$4,IF(F163/$H$7&lt;250000,$N$5,$N$6)))))</f>
        <v>0</v>
      </c>
      <c r="I163" s="23">
        <f>G163+I162-E163*IF(D163="P",1.03,1)*H163</f>
        <v>4227793.1500000004</v>
      </c>
      <c r="J163"/>
      <c r="K163"/>
      <c r="L163"/>
      <c r="M163"/>
      <c r="N163" s="25"/>
      <c r="O163"/>
      <c r="P163" s="5"/>
      <c r="Q163" s="5"/>
      <c r="R163"/>
      <c r="S163"/>
      <c r="T163"/>
    </row>
    <row r="164" ht="12.75">
      <c r="A164" s="26">
        <v>45044</v>
      </c>
      <c r="B164"/>
      <c r="C164"/>
      <c r="D164" s="1" t="s">
        <v>12</v>
      </c>
      <c r="E164" s="23">
        <v>75000</v>
      </c>
      <c r="F164" s="23">
        <f>SUM($E$11:E164)</f>
        <v>2031607.271452286</v>
      </c>
      <c r="G164" s="23"/>
      <c r="H164" s="24">
        <f>IF(F164/$H$7&lt;50000,$N$1,IF(F164/$H$7&lt;100000,$N$2,IF(F164/$H$7&lt;150000,$N$3,IF(F164/$H$7&lt;200000,$N$4,IF(F164/$H$7&lt;250000,$N$5,$N$6)))))</f>
        <v>0</v>
      </c>
      <c r="I164" s="23">
        <f>G164+I163-E164*IF(D164="P",1.03,1)*H164</f>
        <v>4227793.1500000004</v>
      </c>
      <c r="J164"/>
      <c r="K164"/>
      <c r="L164"/>
      <c r="M164"/>
      <c r="N164" s="25"/>
      <c r="O164"/>
      <c r="P164" s="5"/>
      <c r="Q164" s="5"/>
      <c r="R164"/>
      <c r="S164"/>
      <c r="T164"/>
    </row>
    <row r="165" ht="12.75">
      <c r="A165" s="26">
        <v>45050</v>
      </c>
      <c r="B165"/>
      <c r="C165"/>
      <c r="D165" s="1" t="s">
        <v>12</v>
      </c>
      <c r="E165" s="23">
        <v>1020</v>
      </c>
      <c r="F165" s="23">
        <f>SUM($E$11:E165)</f>
        <v>2032627.271452286</v>
      </c>
      <c r="G165" s="23"/>
      <c r="H165" s="24">
        <f>IF(F165/$H$7&lt;50000,$N$1,IF(F165/$H$7&lt;100000,$N$2,IF(F165/$H$7&lt;150000,$N$3,IF(F165/$H$7&lt;200000,$N$4,IF(F165/$H$7&lt;250000,$N$5,$N$6)))))</f>
        <v>0</v>
      </c>
      <c r="I165" s="23">
        <f>G165+I164-E165*IF(D165="P",1.03,1)*H165</f>
        <v>4227793.1500000004</v>
      </c>
      <c r="J165"/>
      <c r="K165"/>
      <c r="L165"/>
      <c r="M165"/>
      <c r="N165" s="25"/>
      <c r="O165"/>
      <c r="P165" s="5"/>
      <c r="Q165" s="5"/>
      <c r="R165"/>
      <c r="S165"/>
      <c r="T165"/>
    </row>
    <row r="166" ht="12.75">
      <c r="A166" s="26">
        <v>45050</v>
      </c>
      <c r="B166"/>
      <c r="C166"/>
      <c r="D166" s="1" t="s">
        <v>12</v>
      </c>
      <c r="E166" s="23">
        <v>106.8</v>
      </c>
      <c r="F166" s="23">
        <f>SUM($E$11:E166)</f>
        <v>2032734.0714522861</v>
      </c>
      <c r="G166"/>
      <c r="H166" s="24">
        <f>IF(F166/$H$7&lt;50000,$N$1,IF(F166/$H$7&lt;100000,$N$2,IF(F166/$H$7&lt;150000,$N$3,IF(F166/$H$7&lt;200000,$N$4,IF(F166/$H$7&lt;250000,$N$5,$N$6)))))</f>
        <v>0</v>
      </c>
      <c r="I166" s="23">
        <f>G166+I165-E166*IF(D166="P",1.03,1)*H166</f>
        <v>4227793.1500000004</v>
      </c>
      <c r="J166"/>
      <c r="K166"/>
      <c r="L166"/>
      <c r="M166"/>
      <c r="N166" s="25"/>
      <c r="O166"/>
      <c r="P166" s="5"/>
      <c r="Q166" s="5"/>
      <c r="R166"/>
      <c r="S166"/>
      <c r="T166"/>
    </row>
    <row r="167" ht="12.75">
      <c r="A167" s="26">
        <v>45051</v>
      </c>
      <c r="B167"/>
      <c r="C167"/>
      <c r="D167" s="1" t="s">
        <v>12</v>
      </c>
      <c r="E167" s="23">
        <v>470.99000000000001</v>
      </c>
      <c r="F167" s="23">
        <f>SUM($E$11:E167)</f>
        <v>2033205.0614522861</v>
      </c>
      <c r="G167"/>
      <c r="H167" s="24">
        <f>IF(F167/$H$7&lt;50000,$N$1,IF(F167/$H$7&lt;100000,$N$2,IF(F167/$H$7&lt;150000,$N$3,IF(F167/$H$7&lt;200000,$N$4,IF(F167/$H$7&lt;250000,$N$5,$N$6)))))</f>
        <v>0</v>
      </c>
      <c r="I167" s="23">
        <f>G167+I166-E167*IF(D167="P",1.03,1)*H167</f>
        <v>4227793.1500000004</v>
      </c>
      <c r="J167"/>
      <c r="K167"/>
      <c r="L167"/>
      <c r="M167"/>
      <c r="N167" s="25"/>
      <c r="O167"/>
      <c r="P167" s="5"/>
      <c r="Q167" s="5"/>
      <c r="R167"/>
      <c r="S167"/>
      <c r="T167"/>
    </row>
    <row r="168" ht="12.75">
      <c r="A168" s="26">
        <v>45055</v>
      </c>
      <c r="B168"/>
      <c r="C168"/>
      <c r="D168" s="1" t="s">
        <v>12</v>
      </c>
      <c r="E168" s="23">
        <v>8220</v>
      </c>
      <c r="F168" s="23">
        <f>SUM($E$11:E168)</f>
        <v>2041425.0614522861</v>
      </c>
      <c r="G168" s="23"/>
      <c r="H168" s="24">
        <f>IF(F168/$H$7&lt;50000,$N$1,IF(F168/$H$7&lt;100000,$N$2,IF(F168/$H$7&lt;150000,$N$3,IF(F168/$H$7&lt;200000,$N$4,IF(F168/$H$7&lt;250000,$N$5,$N$6)))))</f>
        <v>0</v>
      </c>
      <c r="I168" s="23">
        <f>G168+I167-E168*IF(D168="P",1.03,1)*H168</f>
        <v>4227793.1500000004</v>
      </c>
      <c r="J168"/>
      <c r="K168"/>
      <c r="L168"/>
      <c r="M168"/>
      <c r="N168" s="25"/>
      <c r="O168"/>
      <c r="P168" s="5"/>
      <c r="Q168" s="5"/>
      <c r="R168"/>
      <c r="S168"/>
      <c r="T168"/>
    </row>
    <row r="169" ht="12.75">
      <c r="A169" s="26">
        <v>45058</v>
      </c>
      <c r="B169"/>
      <c r="C169"/>
      <c r="D169" s="1" t="s">
        <v>12</v>
      </c>
      <c r="E169" s="23">
        <v>320.39999999999998</v>
      </c>
      <c r="F169" s="23">
        <f>SUM($E$11:E169)</f>
        <v>2041745.461452286</v>
      </c>
      <c r="G169"/>
      <c r="H169" s="24">
        <f>IF(F169/$H$7&lt;50000,$N$1,IF(F169/$H$7&lt;100000,$N$2,IF(F169/$H$7&lt;150000,$N$3,IF(F169/$H$7&lt;200000,$N$4,IF(F169/$H$7&lt;250000,$N$5,$N$6)))))</f>
        <v>0</v>
      </c>
      <c r="I169" s="23">
        <f>G169+I168-E169*IF(D169="P",1.03,1)*H169</f>
        <v>4227793.1500000004</v>
      </c>
      <c r="J169"/>
      <c r="K169"/>
      <c r="L169"/>
      <c r="M169"/>
      <c r="N169" s="25"/>
      <c r="O169"/>
      <c r="P169" s="5"/>
      <c r="Q169" s="5"/>
      <c r="R169"/>
      <c r="S169"/>
      <c r="T169"/>
    </row>
    <row r="170" ht="12.75">
      <c r="A170" s="26">
        <v>45058</v>
      </c>
      <c r="B170"/>
      <c r="C170"/>
      <c r="D170" s="1" t="s">
        <v>12</v>
      </c>
      <c r="E170" s="23">
        <v>8350</v>
      </c>
      <c r="F170" s="23">
        <f>SUM($E$11:E170)</f>
        <v>2050095.461452286</v>
      </c>
      <c r="G170" s="23"/>
      <c r="H170" s="24">
        <f>IF(F170/$H$7&lt;50000,$N$1,IF(F170/$H$7&lt;100000,$N$2,IF(F170/$H$7&lt;150000,$N$3,IF(F170/$H$7&lt;200000,$N$4,IF(F170/$H$7&lt;250000,$N$5,$N$6)))))</f>
        <v>0</v>
      </c>
      <c r="I170" s="23">
        <f>G170+I169-E170*IF(D170="P",1.03,1)*H170</f>
        <v>4227793.1500000004</v>
      </c>
      <c r="J170"/>
      <c r="K170"/>
      <c r="L170"/>
      <c r="M170"/>
      <c r="N170" s="25"/>
      <c r="O170"/>
      <c r="P170" s="5"/>
      <c r="Q170" s="5"/>
      <c r="R170"/>
      <c r="S170"/>
      <c r="T170"/>
    </row>
    <row r="171" ht="12.75">
      <c r="A171" s="26">
        <v>45058</v>
      </c>
      <c r="B171"/>
      <c r="C171"/>
      <c r="D171" s="1" t="s">
        <v>12</v>
      </c>
      <c r="E171" s="23">
        <v>34700.199999999997</v>
      </c>
      <c r="F171" s="23">
        <f>SUM($E$11:E171)</f>
        <v>2084795.6614522859</v>
      </c>
      <c r="G171" s="23"/>
      <c r="H171" s="24">
        <f>IF(F171/$H$7&lt;50000,$N$1,IF(F171/$H$7&lt;100000,$N$2,IF(F171/$H$7&lt;150000,$N$3,IF(F171/$H$7&lt;200000,$N$4,IF(F171/$H$7&lt;250000,$N$5,$N$6)))))</f>
        <v>0</v>
      </c>
      <c r="I171" s="23">
        <f>G171+I170-E171*IF(D171="P",1.03,1)*H171</f>
        <v>4227793.1500000004</v>
      </c>
      <c r="J171"/>
      <c r="K171"/>
      <c r="L171"/>
      <c r="M171"/>
      <c r="N171" s="25"/>
      <c r="O171"/>
      <c r="P171" s="5"/>
      <c r="Q171" s="5"/>
      <c r="R171"/>
      <c r="S171"/>
      <c r="T171"/>
    </row>
    <row r="172" ht="12.75">
      <c r="A172" s="26">
        <v>45058</v>
      </c>
      <c r="B172"/>
      <c r="C172"/>
      <c r="D172" s="1" t="s">
        <v>12</v>
      </c>
      <c r="E172" s="23">
        <v>320.39999999999998</v>
      </c>
      <c r="F172" s="23">
        <f>SUM($E$11:E172)</f>
        <v>2085116.0614522859</v>
      </c>
      <c r="G172" s="23"/>
      <c r="H172" s="24">
        <f>IF(F172/$H$7&lt;50000,$N$1,IF(F172/$H$7&lt;100000,$N$2,IF(F172/$H$7&lt;150000,$N$3,IF(F172/$H$7&lt;200000,$N$4,IF(F172/$H$7&lt;250000,$N$5,$N$6)))))</f>
        <v>0</v>
      </c>
      <c r="I172" s="23">
        <f>G172+I171-E172*IF(D172="P",1.03,1)*H172</f>
        <v>4227793.1500000004</v>
      </c>
      <c r="J172"/>
      <c r="K172"/>
      <c r="L172"/>
      <c r="M172"/>
      <c r="N172" s="25"/>
      <c r="O172"/>
      <c r="P172" s="5"/>
      <c r="Q172" s="5"/>
      <c r="R172"/>
      <c r="S172"/>
      <c r="T172"/>
    </row>
    <row r="173" ht="12.75">
      <c r="A173" s="26">
        <v>45062</v>
      </c>
      <c r="B173"/>
      <c r="C173"/>
      <c r="D173" s="1" t="s">
        <v>12</v>
      </c>
      <c r="E173" s="23">
        <v>50.289999999999999</v>
      </c>
      <c r="F173" s="23">
        <f>SUM($E$11:E173)</f>
        <v>2085166.3514522859</v>
      </c>
      <c r="G173" s="23"/>
      <c r="H173" s="24">
        <f>IF(F173/$H$7&lt;50000,$N$1,IF(F173/$H$7&lt;100000,$N$2,IF(F173/$H$7&lt;150000,$N$3,IF(F173/$H$7&lt;200000,$N$4,IF(F173/$H$7&lt;250000,$N$5,$N$6)))))</f>
        <v>0</v>
      </c>
      <c r="I173" s="23">
        <f>G173+I172-E173*IF(D173="P",1.03,1)*H173</f>
        <v>4227793.1500000004</v>
      </c>
      <c r="J173"/>
      <c r="K173"/>
      <c r="L173"/>
      <c r="M173"/>
      <c r="N173" s="25"/>
      <c r="O173"/>
      <c r="P173" s="5"/>
      <c r="Q173" s="5"/>
      <c r="R173"/>
      <c r="S173"/>
      <c r="T173"/>
    </row>
    <row r="174" ht="12.75">
      <c r="A174" s="26">
        <v>45070</v>
      </c>
      <c r="B174"/>
      <c r="C174"/>
      <c r="D174" s="1" t="s">
        <v>12</v>
      </c>
      <c r="E174" s="23">
        <v>15988.799999999999</v>
      </c>
      <c r="F174" s="23">
        <f>SUM($E$11:E174)</f>
        <v>2101155.1514522857</v>
      </c>
      <c r="G174" s="23"/>
      <c r="H174" s="24">
        <f>IF(F174/$H$7&lt;50000,$N$1,IF(F174/$H$7&lt;100000,$N$2,IF(F174/$H$7&lt;150000,$N$3,IF(F174/$H$7&lt;200000,$N$4,IF(F174/$H$7&lt;250000,$N$5,$N$6)))))</f>
        <v>0</v>
      </c>
      <c r="I174" s="23">
        <f>G174+I173-E174*IF(D174="P",1.03,1)*H174</f>
        <v>4227793.1500000004</v>
      </c>
      <c r="J174" t="s">
        <v>23</v>
      </c>
      <c r="K174"/>
      <c r="L174"/>
      <c r="M174"/>
      <c r="N174" s="25"/>
      <c r="O174"/>
      <c r="P174" s="5"/>
      <c r="Q174" s="5"/>
      <c r="R174"/>
      <c r="S174"/>
      <c r="T174"/>
    </row>
    <row r="175" ht="12.75">
      <c r="A175" s="26">
        <v>45071</v>
      </c>
      <c r="B175"/>
      <c r="C175"/>
      <c r="D175" s="1" t="s">
        <v>12</v>
      </c>
      <c r="E175" s="23">
        <f>1442+1282.5+711.6+1080+1752</f>
        <v>6268.1000000000004</v>
      </c>
      <c r="F175" s="23">
        <f>SUM($E$11:E175)</f>
        <v>2107423.2514522858</v>
      </c>
      <c r="G175" s="23"/>
      <c r="H175" s="24">
        <f>IF(F175/$H$7&lt;50000,$N$1,IF(F175/$H$7&lt;100000,$N$2,IF(F175/$H$7&lt;150000,$N$3,IF(F175/$H$7&lt;200000,$N$4,IF(F175/$H$7&lt;250000,$N$5,$N$6)))))</f>
        <v>0</v>
      </c>
      <c r="I175" s="23">
        <f>G175+I174-E175*IF(D175="P",1.03,1)*H175</f>
        <v>4227793.1500000004</v>
      </c>
      <c r="J175"/>
      <c r="K175"/>
      <c r="L175"/>
      <c r="M175"/>
      <c r="N175" s="25"/>
      <c r="O175"/>
      <c r="P175" s="5"/>
      <c r="Q175" s="5"/>
      <c r="R175"/>
      <c r="S175"/>
      <c r="T175"/>
    </row>
    <row r="176" ht="12.75">
      <c r="A176" s="26">
        <v>45071</v>
      </c>
      <c r="B176"/>
      <c r="C176"/>
      <c r="D176" s="1" t="s">
        <v>12</v>
      </c>
      <c r="E176" s="23">
        <f>1080+150</f>
        <v>1230</v>
      </c>
      <c r="F176" s="23">
        <f>SUM($E$11:E176)</f>
        <v>2108653.2514522858</v>
      </c>
      <c r="G176" s="23"/>
      <c r="H176" s="24">
        <f>IF(F176/$H$7&lt;50000,$N$1,IF(F176/$H$7&lt;100000,$N$2,IF(F176/$H$7&lt;150000,$N$3,IF(F176/$H$7&lt;200000,$N$4,IF(F176/$H$7&lt;250000,$N$5,$N$6)))))</f>
        <v>0</v>
      </c>
      <c r="I176" s="23">
        <f>G176+I175-E176*IF(D176="P",1.03,1)*H176</f>
        <v>4227793.1500000004</v>
      </c>
      <c r="J176"/>
      <c r="K176"/>
      <c r="L176"/>
      <c r="M176"/>
      <c r="N176" s="25"/>
      <c r="O176"/>
      <c r="P176" s="5"/>
      <c r="Q176" s="5"/>
      <c r="R176"/>
      <c r="S176"/>
      <c r="T176"/>
    </row>
    <row r="177" ht="12.75">
      <c r="A177" s="26">
        <v>45071</v>
      </c>
      <c r="B177"/>
      <c r="C177"/>
      <c r="D177" s="1" t="s">
        <v>12</v>
      </c>
      <c r="E177" s="23">
        <v>1135.2</v>
      </c>
      <c r="F177" s="23">
        <f>SUM($E$11:E177)</f>
        <v>2109788.451452286</v>
      </c>
      <c r="G177"/>
      <c r="H177" s="24">
        <f>IF(F177/$H$7&lt;50000,$N$1,IF(F177/$H$7&lt;100000,$N$2,IF(F177/$H$7&lt;150000,$N$3,IF(F177/$H$7&lt;200000,$N$4,IF(F177/$H$7&lt;250000,$N$5,$N$6)))))</f>
        <v>0</v>
      </c>
      <c r="I177" s="23">
        <f>G177+I176-E177*IF(D177="P",1.03,1)*H177</f>
        <v>4227793.1500000004</v>
      </c>
      <c r="J177"/>
      <c r="K177"/>
      <c r="L177"/>
      <c r="M177"/>
      <c r="N177" s="25"/>
      <c r="O177"/>
      <c r="P177" s="5"/>
      <c r="Q177" s="5"/>
      <c r="R177"/>
      <c r="S177"/>
      <c r="T177"/>
    </row>
    <row r="178" ht="12.75">
      <c r="A178" s="26">
        <v>45071</v>
      </c>
      <c r="B178"/>
      <c r="C178"/>
      <c r="D178" s="1" t="s">
        <v>12</v>
      </c>
      <c r="E178" s="23">
        <v>14.5</v>
      </c>
      <c r="F178" s="23">
        <f>SUM($E$11:E178)</f>
        <v>2109802.951452286</v>
      </c>
      <c r="G178" s="23"/>
      <c r="H178" s="24">
        <f>IF(F178/$H$7&lt;50000,$N$1,IF(F178/$H$7&lt;100000,$N$2,IF(F178/$H$7&lt;150000,$N$3,IF(F178/$H$7&lt;200000,$N$4,IF(F178/$H$7&lt;250000,$N$5,$N$6)))))</f>
        <v>0</v>
      </c>
      <c r="I178" s="23">
        <f>G178+I177-E178*IF(D178="P",1.03,1)*H178</f>
        <v>4227793.1500000004</v>
      </c>
      <c r="J178"/>
      <c r="K178"/>
      <c r="L178"/>
      <c r="M178"/>
      <c r="N178" s="25"/>
      <c r="O178"/>
      <c r="P178" s="5"/>
      <c r="Q178" s="5"/>
      <c r="R178"/>
      <c r="S178"/>
      <c r="T178"/>
    </row>
    <row r="179" ht="12.75">
      <c r="A179" s="26">
        <v>45071</v>
      </c>
      <c r="B179"/>
      <c r="C179"/>
      <c r="D179" s="1" t="s">
        <v>12</v>
      </c>
      <c r="E179" s="23">
        <f>2970*0.6</f>
        <v>1782</v>
      </c>
      <c r="F179" s="23">
        <f>SUM($E$11:E179)</f>
        <v>2111584.951452286</v>
      </c>
      <c r="G179" s="23"/>
      <c r="H179" s="24">
        <f>IF(F179/$H$7&lt;50000,$N$1,IF(F179/$H$7&lt;100000,$N$2,IF(F179/$H$7&lt;150000,$N$3,IF(F179/$H$7&lt;200000,$N$4,IF(F179/$H$7&lt;250000,$N$5,$N$6)))))</f>
        <v>0</v>
      </c>
      <c r="I179" s="23">
        <f>G179+I178-E179*IF(D179="P",1.03,1)*H179</f>
        <v>4227793.1500000004</v>
      </c>
      <c r="J179"/>
      <c r="K179"/>
      <c r="L179"/>
      <c r="M179"/>
      <c r="N179" s="25"/>
      <c r="O179"/>
      <c r="P179" s="5"/>
      <c r="Q179" s="5"/>
      <c r="R179"/>
      <c r="S179"/>
      <c r="T179"/>
    </row>
    <row r="180" ht="12.75">
      <c r="A180" s="26">
        <v>45071</v>
      </c>
      <c r="B180"/>
      <c r="C180"/>
      <c r="D180" s="1" t="s">
        <v>12</v>
      </c>
      <c r="E180" s="23">
        <f>9785*0.6</f>
        <v>5871</v>
      </c>
      <c r="F180" s="23">
        <f>SUM($E$11:E180)</f>
        <v>2117455.951452286</v>
      </c>
      <c r="G180" s="23"/>
      <c r="H180" s="24">
        <f>IF(F180/$H$7&lt;50000,$N$1,IF(F180/$H$7&lt;100000,$N$2,IF(F180/$H$7&lt;150000,$N$3,IF(F180/$H$7&lt;200000,$N$4,IF(F180/$H$7&lt;250000,$N$5,$N$6)))))</f>
        <v>0</v>
      </c>
      <c r="I180" s="23">
        <f>G180+I179-E180*IF(D180="P",1.03,1)*H180</f>
        <v>4227793.1500000004</v>
      </c>
      <c r="J180"/>
      <c r="K180" s="5"/>
      <c r="L180"/>
      <c r="M180"/>
      <c r="N180" s="25"/>
      <c r="O180"/>
      <c r="P180" s="5"/>
      <c r="Q180" s="5"/>
      <c r="R180"/>
      <c r="S180"/>
      <c r="T180"/>
    </row>
    <row r="181" ht="12.75">
      <c r="A181" s="26">
        <v>45071</v>
      </c>
      <c r="B181"/>
      <c r="C181"/>
      <c r="D181" s="1" t="s">
        <v>12</v>
      </c>
      <c r="E181" s="23">
        <v>40260</v>
      </c>
      <c r="F181" s="23">
        <f>SUM($E$11:E181)</f>
        <v>2157715.951452286</v>
      </c>
      <c r="G181" s="23"/>
      <c r="H181" s="24">
        <f>IF(F181/$H$7&lt;50000,$N$1,IF(F181/$H$7&lt;100000,$N$2,IF(F181/$H$7&lt;150000,$N$3,IF(F181/$H$7&lt;200000,$N$4,IF(F181/$H$7&lt;250000,$N$5,$N$6)))))</f>
        <v>0</v>
      </c>
      <c r="I181" s="23">
        <f>G181+I180-E181*IF(D181="P",1.03,1)*H181</f>
        <v>4227793.1500000004</v>
      </c>
      <c r="J181"/>
      <c r="K181" s="5"/>
      <c r="L181"/>
      <c r="M181"/>
      <c r="N181" s="25"/>
      <c r="O181"/>
      <c r="P181" s="5"/>
      <c r="Q181" s="5"/>
      <c r="R181"/>
      <c r="S181"/>
      <c r="T181"/>
    </row>
    <row r="182" ht="12.75">
      <c r="A182" s="26">
        <v>45071</v>
      </c>
      <c r="B182"/>
      <c r="C182"/>
      <c r="D182" s="1" t="s">
        <v>12</v>
      </c>
      <c r="E182" s="23">
        <v>339</v>
      </c>
      <c r="F182" s="23">
        <f>SUM($E$11:E182)</f>
        <v>2158054.951452286</v>
      </c>
      <c r="G182" s="23"/>
      <c r="H182" s="24">
        <f>IF(F182/$H$7&lt;50000,$N$1,IF(F182/$H$7&lt;100000,$N$2,IF(F182/$H$7&lt;150000,$N$3,IF(F182/$H$7&lt;200000,$N$4,IF(F182/$H$7&lt;250000,$N$5,$N$6)))))</f>
        <v>0</v>
      </c>
      <c r="I182" s="23">
        <f>G182+I181-E182*IF(D182="P",1.03,1)*H182</f>
        <v>4227793.1500000004</v>
      </c>
      <c r="J182"/>
      <c r="K182" s="23"/>
      <c r="L182" s="5"/>
      <c r="M182"/>
      <c r="N182" s="25"/>
      <c r="O182"/>
      <c r="P182" s="5"/>
      <c r="Q182" s="5"/>
      <c r="R182"/>
      <c r="S182"/>
      <c r="T182"/>
    </row>
    <row r="183" ht="12.75">
      <c r="A183" s="26">
        <v>45071</v>
      </c>
      <c r="B183"/>
      <c r="C183"/>
      <c r="D183" s="1" t="s">
        <v>12</v>
      </c>
      <c r="E183" s="23">
        <v>20700</v>
      </c>
      <c r="F183" s="23">
        <f>SUM($E$11:E183)</f>
        <v>2178754.951452286</v>
      </c>
      <c r="G183" s="23"/>
      <c r="H183" s="24">
        <f>IF(F183/$H$7&lt;50000,$N$1,IF(F183/$H$7&lt;100000,$N$2,IF(F183/$H$7&lt;150000,$N$3,IF(F183/$H$7&lt;200000,$N$4,IF(F183/$H$7&lt;250000,$N$5,$N$6)))))</f>
        <v>0</v>
      </c>
      <c r="I183" s="23">
        <f>G183+I182-E183*IF(D183="P",1.03,1)*H183</f>
        <v>4227793.1500000004</v>
      </c>
      <c r="J183"/>
      <c r="K183"/>
      <c r="L183"/>
      <c r="M183"/>
      <c r="N183" s="25"/>
      <c r="O183"/>
      <c r="P183" s="5"/>
      <c r="Q183" s="5"/>
      <c r="R183"/>
      <c r="S183"/>
      <c r="T183"/>
    </row>
    <row r="184" ht="12.75">
      <c r="A184" s="26">
        <v>45083</v>
      </c>
      <c r="B184"/>
      <c r="C184"/>
      <c r="D184" s="1" t="s">
        <v>12</v>
      </c>
      <c r="E184" s="23">
        <f>35000*0.045</f>
        <v>1575</v>
      </c>
      <c r="F184" s="23">
        <f>SUM($E$11:E184)</f>
        <v>2180329.951452286</v>
      </c>
      <c r="G184" s="23"/>
      <c r="H184" s="24">
        <f>IF(F184/$H$7&lt;50000,$N$1,IF(F184/$H$7&lt;100000,$N$2,IF(F184/$H$7&lt;150000,$N$3,IF(F184/$H$7&lt;200000,$N$4,IF(F184/$H$7&lt;250000,$N$5,$N$6)))))</f>
        <v>0</v>
      </c>
      <c r="I184" s="23">
        <f>G184+I183-E184*IF(D184="P",1.03,1)*H184</f>
        <v>4227793.1500000004</v>
      </c>
      <c r="J184"/>
      <c r="K184"/>
      <c r="L184"/>
      <c r="M184"/>
      <c r="N184" s="25"/>
      <c r="O184"/>
      <c r="P184" s="5"/>
      <c r="Q184" s="5"/>
      <c r="R184"/>
      <c r="S184"/>
      <c r="T184"/>
    </row>
    <row r="185" ht="12.75">
      <c r="A185" s="26">
        <v>45083</v>
      </c>
      <c r="B185"/>
      <c r="C185"/>
      <c r="D185" s="1" t="s">
        <v>12</v>
      </c>
      <c r="E185" s="23">
        <f>15000*0.454</f>
        <v>6810</v>
      </c>
      <c r="F185" s="23">
        <f>SUM($E$11:E185)</f>
        <v>2187139.951452286</v>
      </c>
      <c r="G185" s="23"/>
      <c r="H185" s="24">
        <f>IF(F185/$H$7&lt;50000,$N$1,IF(F185/$H$7&lt;100000,$N$2,IF(F185/$H$7&lt;150000,$N$3,IF(F185/$H$7&lt;200000,$N$4,IF(F185/$H$7&lt;250000,$N$5,$N$6)))))</f>
        <v>0</v>
      </c>
      <c r="I185" s="23">
        <f>G185+I184-E185*IF(D185="P",1.03,1)*H185</f>
        <v>4227793.1500000004</v>
      </c>
      <c r="J185"/>
      <c r="K185"/>
      <c r="L185"/>
      <c r="M185"/>
      <c r="N185" s="25"/>
      <c r="O185"/>
      <c r="P185" s="5"/>
      <c r="Q185" s="5"/>
      <c r="R185"/>
      <c r="S185"/>
      <c r="T185"/>
    </row>
    <row r="186" ht="12.75">
      <c r="A186" s="26">
        <v>45083</v>
      </c>
      <c r="B186"/>
      <c r="C186"/>
      <c r="D186" s="1" t="s">
        <v>12</v>
      </c>
      <c r="E186" s="23">
        <f>19660.8+39321.6+29491.2+19660.8+19660.8+19660.8+9830.4+9830.4+9830.4+9830.4+9830.4+34398.62+1599.94</f>
        <v>232606.55999999997</v>
      </c>
      <c r="F186" s="23">
        <f>SUM($E$11:E186)</f>
        <v>2419746.511452286</v>
      </c>
      <c r="G186" s="23"/>
      <c r="H186" s="24">
        <f>IF(F186/$H$7&lt;50000,$N$1,IF(F186/$H$7&lt;100000,$N$2,IF(F186/$H$7&lt;150000,$N$3,IF(F186/$H$7&lt;200000,$N$4,IF(F186/$H$7&lt;250000,$N$5,$N$6)))))</f>
        <v>0</v>
      </c>
      <c r="I186" s="23">
        <f>G186+I185-E186*IF(D186="P",1.03,1)*H186</f>
        <v>4227793.1500000004</v>
      </c>
      <c r="J186"/>
      <c r="K186"/>
      <c r="L186"/>
      <c r="M186"/>
      <c r="N186" s="25"/>
      <c r="O186"/>
      <c r="P186" s="5"/>
      <c r="Q186" s="5"/>
      <c r="R186"/>
      <c r="S186"/>
      <c r="T186"/>
    </row>
    <row r="187" ht="12.75">
      <c r="A187" s="26">
        <v>45083</v>
      </c>
      <c r="B187"/>
      <c r="C187"/>
      <c r="D187" s="1" t="s">
        <v>12</v>
      </c>
      <c r="E187" s="23">
        <f>147456+19660.8+49152</f>
        <v>216268.79999999999</v>
      </c>
      <c r="F187" s="23">
        <f>SUM($E$11:E187)</f>
        <v>2636015.3114522859</v>
      </c>
      <c r="G187" s="23"/>
      <c r="H187" s="24">
        <f>IF(F187/$H$7&lt;50000,$N$1,IF(F187/$H$7&lt;100000,$N$2,IF(F187/$H$7&lt;150000,$N$3,IF(F187/$H$7&lt;200000,$N$4,IF(F187/$H$7&lt;250000,$N$5,$N$6)))))</f>
        <v>0</v>
      </c>
      <c r="I187" s="23">
        <f>G187+I186-E187*IF(D187="P",1.03,1)*H187</f>
        <v>4227793.1500000004</v>
      </c>
      <c r="J187"/>
      <c r="K187"/>
      <c r="L187"/>
      <c r="M187"/>
      <c r="N187" s="25"/>
      <c r="O187"/>
      <c r="P187" s="5"/>
      <c r="Q187" s="5"/>
      <c r="R187"/>
      <c r="S187"/>
      <c r="T187"/>
    </row>
    <row r="188" ht="12.75">
      <c r="A188" s="26">
        <v>45083</v>
      </c>
      <c r="B188"/>
      <c r="C188"/>
      <c r="D188" s="1" t="s">
        <v>12</v>
      </c>
      <c r="E188" s="23">
        <f>8960*2.2</f>
        <v>19712</v>
      </c>
      <c r="F188" s="23">
        <f>SUM($E$11:E188)</f>
        <v>2655727.3114522859</v>
      </c>
      <c r="G188" s="23"/>
      <c r="H188" s="24">
        <f>IF(F188/$H$7&lt;50000,$N$1,IF(F188/$H$7&lt;100000,$N$2,IF(F188/$H$7&lt;150000,$N$3,IF(F188/$H$7&lt;200000,$N$4,IF(F188/$H$7&lt;250000,$N$5,$N$6)))))</f>
        <v>0</v>
      </c>
      <c r="I188" s="23">
        <f>G188+I187-E188*IF(D188="P",1.03,1)*H188</f>
        <v>4227793.1500000004</v>
      </c>
      <c r="J188"/>
      <c r="K188"/>
      <c r="L188"/>
      <c r="M188"/>
      <c r="N188" s="25"/>
      <c r="O188"/>
      <c r="P188" s="5"/>
      <c r="Q188" s="5"/>
      <c r="R188"/>
      <c r="S188"/>
      <c r="T188"/>
    </row>
    <row r="189" ht="12.75">
      <c r="A189" s="26">
        <v>45083</v>
      </c>
      <c r="B189"/>
      <c r="C189"/>
      <c r="D189" s="1" t="s">
        <v>12</v>
      </c>
      <c r="E189" s="23">
        <f>392+4136</f>
        <v>4528</v>
      </c>
      <c r="F189" s="23">
        <f>SUM($E$11:E189)</f>
        <v>2660255.3114522859</v>
      </c>
      <c r="G189" s="23"/>
      <c r="H189" s="24">
        <f>IF(F189/$H$7&lt;50000,$N$1,IF(F189/$H$7&lt;100000,$N$2,IF(F189/$H$7&lt;150000,$N$3,IF(F189/$H$7&lt;200000,$N$4,IF(F189/$H$7&lt;250000,$N$5,$N$6)))))</f>
        <v>0</v>
      </c>
      <c r="I189" s="23">
        <f>G189+I188-E189*IF(D189="P",1.03,1)*H189</f>
        <v>4227793.1500000004</v>
      </c>
      <c r="J189"/>
      <c r="K189"/>
      <c r="L189"/>
      <c r="M189"/>
      <c r="N189" s="25"/>
      <c r="O189"/>
      <c r="P189" s="5"/>
      <c r="Q189" s="5"/>
      <c r="R189"/>
      <c r="S189"/>
      <c r="T189"/>
    </row>
    <row r="190" ht="12.75">
      <c r="A190" s="26">
        <v>45083</v>
      </c>
      <c r="B190"/>
      <c r="C190"/>
      <c r="D190" s="1" t="s">
        <v>12</v>
      </c>
      <c r="E190" s="23">
        <f>5791.6-3687.6+6500</f>
        <v>8604</v>
      </c>
      <c r="F190" s="23">
        <f>SUM($E$11:E190)</f>
        <v>2668859.3114522859</v>
      </c>
      <c r="G190" s="23"/>
      <c r="H190" s="24">
        <f>IF(F190/$H$7&lt;50000,$N$1,IF(F190/$H$7&lt;100000,$N$2,IF(F190/$H$7&lt;150000,$N$3,IF(F190/$H$7&lt;200000,$N$4,IF(F190/$H$7&lt;250000,$N$5,$N$6)))))</f>
        <v>0</v>
      </c>
      <c r="I190" s="23">
        <f>G190+I189-E190*IF(D190="P",1.03,1)*H190</f>
        <v>4227793.1500000004</v>
      </c>
      <c r="J190"/>
      <c r="K190"/>
      <c r="L190"/>
      <c r="M190"/>
      <c r="N190" s="25"/>
      <c r="O190"/>
      <c r="P190" s="5"/>
      <c r="Q190" s="5"/>
      <c r="R190"/>
      <c r="S190"/>
      <c r="T190"/>
    </row>
    <row r="191" ht="12.75">
      <c r="A191" s="26">
        <v>45083</v>
      </c>
      <c r="B191"/>
      <c r="C191"/>
      <c r="D191" s="1" t="s">
        <v>12</v>
      </c>
      <c r="E191" s="23">
        <f>1230+6268.1</f>
        <v>7498.1000000000004</v>
      </c>
      <c r="F191" s="23">
        <f>SUM($E$11:E191)</f>
        <v>2676357.4114522859</v>
      </c>
      <c r="G191" s="23"/>
      <c r="H191" s="24">
        <f>IF(F191/$H$7&lt;50000,$N$1,IF(F191/$H$7&lt;100000,$N$2,IF(F191/$H$7&lt;150000,$N$3,IF(F191/$H$7&lt;200000,$N$4,IF(F191/$H$7&lt;250000,$N$5,$N$6)))))</f>
        <v>0</v>
      </c>
      <c r="I191" s="23">
        <f>G191+I190-E191*IF(D191="P",1.03,1)*H191</f>
        <v>4227793.1500000004</v>
      </c>
      <c r="J191"/>
      <c r="K191"/>
      <c r="L191"/>
      <c r="M191"/>
      <c r="N191" s="25"/>
      <c r="O191"/>
      <c r="P191" s="5"/>
      <c r="Q191" s="5"/>
      <c r="R191"/>
      <c r="S191"/>
      <c r="T191"/>
    </row>
    <row r="192" ht="12.75">
      <c r="A192" s="26">
        <v>45083</v>
      </c>
      <c r="B192"/>
      <c r="C192"/>
      <c r="D192" s="1" t="s">
        <v>12</v>
      </c>
      <c r="E192" s="23">
        <v>2203.8400000000001</v>
      </c>
      <c r="F192" s="23">
        <f>SUM($E$11:E192)</f>
        <v>2678561.2514522858</v>
      </c>
      <c r="G192" s="23"/>
      <c r="H192" s="24">
        <f>IF(F192/$H$7&lt;50000,$N$1,IF(F192/$H$7&lt;100000,$N$2,IF(F192/$H$7&lt;150000,$N$3,IF(F192/$H$7&lt;200000,$N$4,IF(F192/$H$7&lt;250000,$N$5,$N$6)))))</f>
        <v>0</v>
      </c>
      <c r="I192" s="23">
        <f>G192+I191-E192*IF(D192="P",1.03,1)*H192</f>
        <v>4227793.1500000004</v>
      </c>
      <c r="J192"/>
      <c r="K192"/>
      <c r="L192"/>
      <c r="M192"/>
      <c r="N192" s="25"/>
      <c r="O192"/>
      <c r="P192" s="5"/>
      <c r="Q192" s="5"/>
      <c r="R192"/>
      <c r="S192"/>
      <c r="T192"/>
    </row>
    <row r="193" ht="12.75">
      <c r="A193" s="26">
        <v>45083</v>
      </c>
      <c r="B193"/>
      <c r="C193"/>
      <c r="D193" s="1" t="s">
        <v>12</v>
      </c>
      <c r="E193" s="23">
        <v>570</v>
      </c>
      <c r="F193" s="23">
        <f>SUM($E$11:E193)</f>
        <v>2679131.2514522858</v>
      </c>
      <c r="G193" s="23"/>
      <c r="H193" s="24">
        <f>IF(F193/$H$7&lt;50000,$N$1,IF(F193/$H$7&lt;100000,$N$2,IF(F193/$H$7&lt;150000,$N$3,IF(F193/$H$7&lt;200000,$N$4,IF(F193/$H$7&lt;250000,$N$5,$N$6)))))</f>
        <v>0</v>
      </c>
      <c r="I193" s="23">
        <f>G193+I192-E193*IF(D193="P",1.03,1)*H193</f>
        <v>4227793.1500000004</v>
      </c>
      <c r="J193"/>
      <c r="K193" s="5"/>
      <c r="L193"/>
      <c r="M193"/>
      <c r="N193" s="25"/>
      <c r="O193"/>
      <c r="P193" s="5"/>
      <c r="Q193" s="5"/>
      <c r="R193"/>
      <c r="S193"/>
      <c r="T193"/>
    </row>
    <row r="194" ht="12.75">
      <c r="A194" s="26">
        <v>45089</v>
      </c>
      <c r="B194"/>
      <c r="C194"/>
      <c r="D194" s="1" t="s">
        <v>12</v>
      </c>
      <c r="E194" s="23">
        <v>3134.2399999999998</v>
      </c>
      <c r="F194" s="23">
        <f>SUM($E$11:E194)</f>
        <v>2682265.491452286</v>
      </c>
      <c r="G194" s="23"/>
      <c r="H194" s="24">
        <f>IF(F194/$H$7&lt;50000,$N$1,IF(F194/$H$7&lt;100000,$N$2,IF(F194/$H$7&lt;150000,$N$3,IF(F194/$H$7&lt;200000,$N$4,IF(F194/$H$7&lt;250000,$N$5,$N$6)))))</f>
        <v>0</v>
      </c>
      <c r="I194" s="23">
        <f>G194+I193-E194*IF(D194="P",1.03,1)*H194</f>
        <v>4227793.1500000004</v>
      </c>
      <c r="J194"/>
      <c r="K194" s="5"/>
      <c r="L194"/>
      <c r="M194"/>
      <c r="N194" s="25"/>
      <c r="O194"/>
      <c r="P194" s="5"/>
      <c r="Q194" s="5"/>
      <c r="R194"/>
      <c r="S194"/>
      <c r="T194"/>
    </row>
    <row r="195" ht="12.75">
      <c r="A195" s="26">
        <v>45090</v>
      </c>
      <c r="B195"/>
      <c r="C195"/>
      <c r="D195" s="1" t="s">
        <v>12</v>
      </c>
      <c r="E195" s="23">
        <v>7925</v>
      </c>
      <c r="F195" s="23">
        <f>SUM($E$11:E195)</f>
        <v>2690190.491452286</v>
      </c>
      <c r="G195" s="23"/>
      <c r="H195" s="24">
        <f>IF(F195/$H$7&lt;50000,$N$1,IF(F195/$H$7&lt;100000,$N$2,IF(F195/$H$7&lt;150000,$N$3,IF(F195/$H$7&lt;200000,$N$4,IF(F195/$H$7&lt;250000,$N$5,$N$6)))))</f>
        <v>0</v>
      </c>
      <c r="I195" s="23">
        <f>G195+I194-E195*IF(D195="P",1.03,1)*H195</f>
        <v>4227793.1500000004</v>
      </c>
      <c r="J195"/>
      <c r="K195" s="23"/>
      <c r="L195" s="5"/>
      <c r="M195"/>
      <c r="N195" s="25"/>
      <c r="O195"/>
      <c r="P195" s="5"/>
      <c r="Q195" s="5"/>
      <c r="R195"/>
      <c r="S195"/>
      <c r="T195"/>
    </row>
    <row r="196" ht="12.75">
      <c r="A196" s="26">
        <v>45092</v>
      </c>
      <c r="B196"/>
      <c r="C196"/>
      <c r="D196" s="1" t="s">
        <v>12</v>
      </c>
      <c r="E196" s="23">
        <v>32671.02</v>
      </c>
      <c r="F196" s="23">
        <f>SUM($E$11:E196)</f>
        <v>2722861.511452286</v>
      </c>
      <c r="G196" s="23"/>
      <c r="H196" s="24">
        <f>IF(F196/$H$7&lt;50000,$N$1,IF(F196/$H$7&lt;100000,$N$2,IF(F196/$H$7&lt;150000,$N$3,IF(F196/$H$7&lt;200000,$N$4,IF(F196/$H$7&lt;250000,$N$5,$N$6)))))</f>
        <v>0</v>
      </c>
      <c r="I196" s="23">
        <f>G196+I195-E196*IF(D196="P",1.03,1)*H196</f>
        <v>4227793.1500000004</v>
      </c>
      <c r="J196"/>
      <c r="K196" s="23"/>
      <c r="L196" s="5"/>
      <c r="M196"/>
      <c r="N196" s="25"/>
      <c r="O196"/>
      <c r="P196" s="5"/>
      <c r="Q196" s="5"/>
      <c r="R196"/>
      <c r="S196"/>
      <c r="T196"/>
    </row>
    <row r="197" ht="12.75">
      <c r="A197" s="26">
        <v>45093</v>
      </c>
      <c r="B197"/>
      <c r="C197"/>
      <c r="D197" s="1" t="s">
        <v>12</v>
      </c>
      <c r="E197" s="23">
        <v>1710</v>
      </c>
      <c r="F197" s="23">
        <f>SUM($E$11:E197)</f>
        <v>2724571.511452286</v>
      </c>
      <c r="G197" s="23"/>
      <c r="H197" s="24">
        <f>IF(F197/$H$7&lt;50000,$N$1,IF(F197/$H$7&lt;100000,$N$2,IF(F197/$H$7&lt;150000,$N$3,IF(F197/$H$7&lt;200000,$N$4,IF(F197/$H$7&lt;250000,$N$5,$N$6)))))</f>
        <v>0</v>
      </c>
      <c r="I197" s="23">
        <f>G197+I196-E197*IF(D197="P",1.03,1)*H197</f>
        <v>4227793.1500000004</v>
      </c>
      <c r="J197"/>
      <c r="K197" s="23"/>
      <c r="L197" s="5"/>
      <c r="M197"/>
      <c r="N197" s="25"/>
      <c r="O197"/>
      <c r="P197" s="5"/>
      <c r="Q197" s="5"/>
      <c r="R197"/>
      <c r="S197"/>
      <c r="T197"/>
    </row>
    <row r="198" ht="12.75">
      <c r="A198" s="26">
        <v>45096</v>
      </c>
      <c r="B198"/>
      <c r="C198"/>
      <c r="D198" s="1" t="s">
        <v>12</v>
      </c>
      <c r="E198" s="23">
        <f>270+321</f>
        <v>591</v>
      </c>
      <c r="F198" s="23">
        <f>SUM($E$11:E198)</f>
        <v>2725162.511452286</v>
      </c>
      <c r="G198" s="23"/>
      <c r="H198" s="24">
        <f>IF(F198/$H$7&lt;50000,$N$1,IF(F198/$H$7&lt;100000,$N$2,IF(F198/$H$7&lt;150000,$N$3,IF(F198/$H$7&lt;200000,$N$4,IF(F198/$H$7&lt;250000,$N$5,$N$6)))))</f>
        <v>0</v>
      </c>
      <c r="I198" s="23">
        <f>G198+I197-E198*IF(D198="P",1.03,1)*H198</f>
        <v>4227793.1500000004</v>
      </c>
      <c r="J198"/>
      <c r="K198" s="23"/>
      <c r="L198" s="5"/>
      <c r="M198"/>
      <c r="N198" s="25"/>
      <c r="O198"/>
      <c r="P198" s="5"/>
      <c r="Q198" s="5"/>
      <c r="R198"/>
      <c r="S198"/>
      <c r="T198"/>
    </row>
    <row r="199" ht="12.75">
      <c r="A199" s="26">
        <v>45097</v>
      </c>
      <c r="B199"/>
      <c r="C199"/>
      <c r="D199" s="1" t="s">
        <v>12</v>
      </c>
      <c r="E199" s="23">
        <v>25500</v>
      </c>
      <c r="F199" s="23">
        <f>SUM($E$11:E199)</f>
        <v>2750662.511452286</v>
      </c>
      <c r="G199" s="23"/>
      <c r="H199" s="24">
        <f>IF(F199/$H$7&lt;50000,$N$1,IF(F199/$H$7&lt;100000,$N$2,IF(F199/$H$7&lt;150000,$N$3,IF(F199/$H$7&lt;200000,$N$4,IF(F199/$H$7&lt;250000,$N$5,$N$6)))))</f>
        <v>0</v>
      </c>
      <c r="I199" s="23">
        <f>G199+I198-E199*IF(D199="P",1.03,1)*H199</f>
        <v>4227793.1500000004</v>
      </c>
      <c r="J199"/>
      <c r="K199" s="23"/>
      <c r="L199" s="5"/>
      <c r="M199"/>
      <c r="N199" s="25"/>
      <c r="O199"/>
      <c r="P199" s="5"/>
      <c r="Q199" s="5"/>
      <c r="R199"/>
      <c r="S199"/>
      <c r="T199"/>
    </row>
    <row r="200" ht="12.75">
      <c r="A200" s="26">
        <v>45097</v>
      </c>
      <c r="B200"/>
      <c r="C200"/>
      <c r="D200" s="1" t="s">
        <v>12</v>
      </c>
      <c r="E200" s="23">
        <v>16.199999999999999</v>
      </c>
      <c r="F200" s="23">
        <f>SUM($E$11:E200)</f>
        <v>2750678.7114522862</v>
      </c>
      <c r="G200" s="23"/>
      <c r="H200" s="24">
        <f>IF(F200/$H$7&lt;50000,$N$1,IF(F200/$H$7&lt;100000,$N$2,IF(F200/$H$7&lt;150000,$N$3,IF(F200/$H$7&lt;200000,$N$4,IF(F200/$H$7&lt;250000,$N$5,$N$6)))))</f>
        <v>0</v>
      </c>
      <c r="I200" s="23">
        <f>G200+I199-E200*IF(D200="P",1.03,1)*H200</f>
        <v>4227793.1500000004</v>
      </c>
      <c r="J200"/>
      <c r="K200" s="23"/>
      <c r="L200" s="5"/>
      <c r="M200"/>
      <c r="N200" s="25"/>
      <c r="O200"/>
      <c r="P200" s="5"/>
      <c r="Q200" s="5"/>
      <c r="R200"/>
      <c r="S200"/>
      <c r="T200"/>
    </row>
    <row r="201" ht="12.75">
      <c r="A201" s="26">
        <v>45097</v>
      </c>
      <c r="B201"/>
      <c r="C201"/>
      <c r="D201" s="1" t="s">
        <v>12</v>
      </c>
      <c r="E201" s="23">
        <f>21960-6222</f>
        <v>15738</v>
      </c>
      <c r="F201" s="23">
        <f>SUM($E$11:E201)</f>
        <v>2766416.7114522862</v>
      </c>
      <c r="G201" s="23"/>
      <c r="H201" s="24">
        <f>IF(F201/$H$7&lt;50000,$N$1,IF(F201/$H$7&lt;100000,$N$2,IF(F201/$H$7&lt;150000,$N$3,IF(F201/$H$7&lt;200000,$N$4,IF(F201/$H$7&lt;250000,$N$5,$N$6)))))</f>
        <v>0</v>
      </c>
      <c r="I201" s="23">
        <f>G201+I200-E201*IF(D201="P",1.03,1)*H201</f>
        <v>4227793.1500000004</v>
      </c>
      <c r="J201"/>
      <c r="K201" s="23"/>
      <c r="L201" s="5"/>
      <c r="M201"/>
      <c r="N201" s="25"/>
      <c r="O201"/>
      <c r="P201" s="5"/>
      <c r="Q201" s="5"/>
      <c r="R201"/>
      <c r="S201"/>
      <c r="T201"/>
    </row>
    <row r="202" ht="12.75">
      <c r="A202" s="26">
        <v>45097</v>
      </c>
      <c r="B202"/>
      <c r="C202"/>
      <c r="D202" s="1" t="s">
        <v>12</v>
      </c>
      <c r="E202" s="23">
        <f>6222+20130+3051</f>
        <v>29403</v>
      </c>
      <c r="F202" s="23">
        <f>SUM($E$11:E202)</f>
        <v>2795819.7114522862</v>
      </c>
      <c r="G202" s="23"/>
      <c r="H202" s="24">
        <f>IF(F202/$H$7&lt;50000,$N$1,IF(F202/$H$7&lt;100000,$N$2,IF(F202/$H$7&lt;150000,$N$3,IF(F202/$H$7&lt;200000,$N$4,IF(F202/$H$7&lt;250000,$N$5,$N$6)))))</f>
        <v>0</v>
      </c>
      <c r="I202" s="23">
        <f>G202+I201-E202*IF(D202="P",1.03,1)*H202</f>
        <v>4227793.1500000004</v>
      </c>
      <c r="J202"/>
      <c r="K202" s="23"/>
      <c r="L202" s="5"/>
      <c r="M202"/>
      <c r="N202" s="25"/>
      <c r="O202"/>
      <c r="P202" s="5"/>
      <c r="Q202" s="5"/>
      <c r="R202"/>
      <c r="S202"/>
      <c r="T202"/>
    </row>
    <row r="203" ht="12.75">
      <c r="A203" s="26">
        <v>45097</v>
      </c>
      <c r="B203"/>
      <c r="C203"/>
      <c r="D203" s="1" t="s">
        <v>12</v>
      </c>
      <c r="E203" s="23">
        <v>2034</v>
      </c>
      <c r="F203" s="23">
        <f>SUM($E$11:E203)</f>
        <v>2797853.7114522862</v>
      </c>
      <c r="G203" s="23"/>
      <c r="H203" s="24">
        <f>IF(F203/$H$7&lt;50000,$N$1,IF(F203/$H$7&lt;100000,$N$2,IF(F203/$H$7&lt;150000,$N$3,IF(F203/$H$7&lt;200000,$N$4,IF(F203/$H$7&lt;250000,$N$5,$N$6)))))</f>
        <v>0</v>
      </c>
      <c r="I203" s="23">
        <f>G203+I202-E203*IF(D203="P",1.03,1)*H203</f>
        <v>4227793.1500000004</v>
      </c>
      <c r="J203"/>
      <c r="K203" s="23"/>
      <c r="L203" s="5"/>
      <c r="M203"/>
      <c r="N203" s="25"/>
      <c r="O203"/>
      <c r="P203" s="5"/>
      <c r="Q203" s="5"/>
      <c r="R203"/>
      <c r="S203"/>
      <c r="T203"/>
    </row>
    <row r="204" ht="12.75">
      <c r="A204" s="26">
        <v>45097</v>
      </c>
      <c r="B204"/>
      <c r="C204"/>
      <c r="D204" s="1" t="s">
        <v>12</v>
      </c>
      <c r="E204" s="23">
        <f>31500/7.8</f>
        <v>4038.4615384615386</v>
      </c>
      <c r="F204" s="23">
        <f>SUM($E$11:E204)</f>
        <v>2801892.1729907477</v>
      </c>
      <c r="G204" s="23"/>
      <c r="H204" s="24">
        <f>IF(F204/$H$7&lt;50000,$N$1,IF(F204/$H$7&lt;100000,$N$2,IF(F204/$H$7&lt;150000,$N$3,IF(F204/$H$7&lt;200000,$N$4,IF(F204/$H$7&lt;250000,$N$5,$N$6)))))</f>
        <v>0</v>
      </c>
      <c r="I204" s="23">
        <f>G204+I203-E204*IF(D204="P",1.03,1)*H204</f>
        <v>4227793.1500000004</v>
      </c>
      <c r="J204"/>
      <c r="K204"/>
      <c r="L204"/>
      <c r="M204"/>
      <c r="N204" s="25"/>
      <c r="O204"/>
      <c r="P204" s="5"/>
      <c r="Q204" s="5"/>
      <c r="R204"/>
      <c r="S204"/>
      <c r="T204"/>
    </row>
    <row r="205" ht="12.75">
      <c r="A205" s="26">
        <v>45104</v>
      </c>
      <c r="B205"/>
      <c r="C205"/>
      <c r="D205" s="1" t="s">
        <v>12</v>
      </c>
      <c r="E205" s="23">
        <v>29000</v>
      </c>
      <c r="F205" s="23">
        <f>SUM($E$11:E205)</f>
        <v>2830892.1729907477</v>
      </c>
      <c r="G205" s="23"/>
      <c r="H205" s="24">
        <f>IF(F205/$H$7&lt;50000,$N$1,IF(F205/$H$7&lt;100000,$N$2,IF(F205/$H$7&lt;150000,$N$3,IF(F205/$H$7&lt;200000,$N$4,IF(F205/$H$7&lt;250000,$N$5,$N$6)))))</f>
        <v>0</v>
      </c>
      <c r="I205" s="23">
        <f>G205+I204-E205*IF(D205="P",1.03,1)*H205</f>
        <v>4227793.1500000004</v>
      </c>
      <c r="J205"/>
      <c r="K205" s="5"/>
      <c r="L205"/>
      <c r="M205"/>
      <c r="N205" s="25"/>
      <c r="O205"/>
      <c r="P205" s="5"/>
      <c r="Q205" s="5"/>
      <c r="R205"/>
      <c r="S205"/>
      <c r="T205"/>
    </row>
    <row r="206" ht="12.75">
      <c r="A206" s="26">
        <v>45105</v>
      </c>
      <c r="B206"/>
      <c r="C206"/>
      <c r="D206" s="1" t="s">
        <v>12</v>
      </c>
      <c r="E206" s="23">
        <f>828+2003.2</f>
        <v>2831.1999999999998</v>
      </c>
      <c r="F206" s="23">
        <f>SUM($E$11:E206)</f>
        <v>2833723.3729907479</v>
      </c>
      <c r="G206" s="23"/>
      <c r="H206" s="24">
        <f>IF(F206/$H$7&lt;50000,$N$1,IF(F206/$H$7&lt;100000,$N$2,IF(F206/$H$7&lt;150000,$N$3,IF(F206/$H$7&lt;200000,$N$4,IF(F206/$H$7&lt;250000,$N$5,$N$6)))))</f>
        <v>0</v>
      </c>
      <c r="I206" s="23">
        <f>G206+I205-E206*IF(D206="P",1.03,1)*H206</f>
        <v>4227793.1500000004</v>
      </c>
      <c r="J206"/>
      <c r="K206" s="5"/>
      <c r="L206"/>
      <c r="M206"/>
      <c r="N206" s="25"/>
      <c r="O206"/>
      <c r="P206" s="5"/>
      <c r="Q206" s="5"/>
      <c r="R206"/>
      <c r="S206"/>
      <c r="T206"/>
    </row>
    <row r="207" ht="12.75">
      <c r="A207" s="26">
        <v>45106</v>
      </c>
      <c r="B207"/>
      <c r="C207"/>
      <c r="D207" s="1" t="s">
        <v>12</v>
      </c>
      <c r="E207" s="23">
        <f>1400.6+173.1</f>
        <v>1573.6999999999998</v>
      </c>
      <c r="F207" s="23">
        <f>SUM($E$11:E207)</f>
        <v>2835297.0729907481</v>
      </c>
      <c r="G207" s="23"/>
      <c r="H207" s="24">
        <f>IF(F207/$H$7&lt;50000,$N$1,IF(F207/$H$7&lt;100000,$N$2,IF(F207/$H$7&lt;150000,$N$3,IF(F207/$H$7&lt;200000,$N$4,IF(F207/$H$7&lt;250000,$N$5,$N$6)))))</f>
        <v>0</v>
      </c>
      <c r="I207" s="23">
        <f>G207+I206-E207*IF(D207="P",1.03,1)*H207</f>
        <v>4227793.1500000004</v>
      </c>
      <c r="J207"/>
      <c r="K207" s="5"/>
      <c r="L207"/>
      <c r="M207"/>
      <c r="N207" s="25"/>
      <c r="O207"/>
      <c r="P207" s="5"/>
      <c r="Q207" s="5"/>
      <c r="R207"/>
      <c r="S207"/>
      <c r="T207"/>
    </row>
    <row r="208" ht="12.75">
      <c r="A208" s="26">
        <v>45107</v>
      </c>
      <c r="B208"/>
      <c r="C208"/>
      <c r="D208" s="1" t="s">
        <v>12</v>
      </c>
      <c r="E208" s="23">
        <v>8280</v>
      </c>
      <c r="F208" s="23">
        <f>SUM($E$11:E208)</f>
        <v>2843577.0729907481</v>
      </c>
      <c r="G208" s="23"/>
      <c r="H208" s="24">
        <f>IF(F208/$H$7&lt;50000,$N$1,IF(F208/$H$7&lt;100000,$N$2,IF(F208/$H$7&lt;150000,$N$3,IF(F208/$H$7&lt;200000,$N$4,IF(F208/$H$7&lt;250000,$N$5,$N$6)))))</f>
        <v>0</v>
      </c>
      <c r="I208" s="23">
        <f>G208+I207-E208*IF(D208="P",1.03,1)*H208</f>
        <v>4227793.1500000004</v>
      </c>
      <c r="J208"/>
      <c r="K208" s="23"/>
      <c r="L208" s="5"/>
      <c r="M208"/>
      <c r="N208" s="25"/>
      <c r="O208"/>
      <c r="P208" s="5"/>
      <c r="Q208" s="5"/>
      <c r="R208"/>
      <c r="S208"/>
      <c r="T208"/>
    </row>
    <row r="209" ht="12.75">
      <c r="A209" s="26">
        <v>45107</v>
      </c>
      <c r="B209"/>
      <c r="C209"/>
      <c r="D209" s="1" t="s">
        <v>12</v>
      </c>
      <c r="E209" s="23">
        <v>533.89999999999998</v>
      </c>
      <c r="F209" s="23">
        <f>SUM($E$11:E209)</f>
        <v>2844110.972990748</v>
      </c>
      <c r="G209" s="23"/>
      <c r="H209" s="24">
        <f>IF(F209/$H$7&lt;50000,$N$1,IF(F209/$H$7&lt;100000,$N$2,IF(F209/$H$7&lt;150000,$N$3,IF(F209/$H$7&lt;200000,$N$4,IF(F209/$H$7&lt;250000,$N$5,$N$6)))))</f>
        <v>0</v>
      </c>
      <c r="I209" s="23">
        <f>G209+I208-E209*IF(D209="P",1.03,1)*H209</f>
        <v>4227793.1500000004</v>
      </c>
      <c r="J209"/>
      <c r="K209" s="23"/>
      <c r="L209" s="5"/>
      <c r="M209"/>
      <c r="N209" s="25"/>
      <c r="O209"/>
      <c r="P209" s="5"/>
      <c r="Q209" s="5"/>
      <c r="R209"/>
      <c r="S209"/>
      <c r="T209"/>
    </row>
    <row r="210" ht="12.75">
      <c r="A210" s="26">
        <v>45107</v>
      </c>
      <c r="B210"/>
      <c r="C210"/>
      <c r="D210" s="1" t="s">
        <v>12</v>
      </c>
      <c r="E210" s="23">
        <f>15435/7.75</f>
        <v>1991.6129032258063</v>
      </c>
      <c r="F210" s="23">
        <f>SUM($E$11:E210)</f>
        <v>2846102.5858939737</v>
      </c>
      <c r="G210" s="23"/>
      <c r="H210" s="24">
        <f>IF(F210/$H$7&lt;50000,$N$1,IF(F210/$H$7&lt;100000,$N$2,IF(F210/$H$7&lt;150000,$N$3,IF(F210/$H$7&lt;200000,$N$4,IF(F210/$H$7&lt;250000,$N$5,$N$6)))))</f>
        <v>0</v>
      </c>
      <c r="I210" s="23">
        <f>G210+I209-E210*IF(D210="P",1.03,1)*H210</f>
        <v>4227793.1500000004</v>
      </c>
      <c r="J210"/>
      <c r="K210" s="23"/>
      <c r="L210" s="5"/>
      <c r="M210"/>
      <c r="N210" s="25"/>
      <c r="O210"/>
      <c r="P210" s="5"/>
      <c r="Q210" s="5"/>
      <c r="R210"/>
      <c r="S210"/>
      <c r="T210"/>
    </row>
    <row r="211" ht="12.75">
      <c r="A211" s="26">
        <v>45107</v>
      </c>
      <c r="B211"/>
      <c r="C211"/>
      <c r="D211" s="1" t="s">
        <v>12</v>
      </c>
      <c r="E211" s="23">
        <f>148387.2/7.75</f>
        <v>19146.735483870969</v>
      </c>
      <c r="F211" s="23">
        <f>SUM($E$11:E211)</f>
        <v>2865249.3213778445</v>
      </c>
      <c r="G211" s="23"/>
      <c r="H211" s="24">
        <f>IF(F211/$H$7&lt;50000,$N$1,IF(F211/$H$7&lt;100000,$N$2,IF(F211/$H$7&lt;150000,$N$3,IF(F211/$H$7&lt;200000,$N$4,IF(F211/$H$7&lt;250000,$N$5,$N$6)))))</f>
        <v>0</v>
      </c>
      <c r="I211" s="23">
        <f>G211+I210-E211*IF(D211="P",1.03,1)*H211</f>
        <v>4227793.1500000004</v>
      </c>
      <c r="J211"/>
      <c r="K211" s="23"/>
      <c r="L211" s="5"/>
      <c r="M211"/>
      <c r="N211" s="25"/>
      <c r="O211"/>
      <c r="P211" s="5"/>
      <c r="Q211" s="5"/>
      <c r="R211"/>
      <c r="S211"/>
      <c r="T211"/>
    </row>
    <row r="212" ht="12.75">
      <c r="A212" s="26">
        <v>45110</v>
      </c>
      <c r="B212"/>
      <c r="C212"/>
      <c r="D212" s="1" t="s">
        <v>12</v>
      </c>
      <c r="E212" s="23">
        <v>12503.6</v>
      </c>
      <c r="F212" s="23">
        <f>SUM($E$11:E212)</f>
        <v>2877752.9213778446</v>
      </c>
      <c r="G212" s="23"/>
      <c r="H212" s="24">
        <f>IF(F212/$H$7&lt;50000,$N$1,IF(F212/$H$7&lt;100000,$N$2,IF(F212/$H$7&lt;150000,$N$3,IF(F212/$H$7&lt;200000,$N$4,IF(F212/$H$7&lt;250000,$N$5,$N$6)))))</f>
        <v>0</v>
      </c>
      <c r="I212" s="23">
        <f>G212+I211-E212*IF(D212="P",1.03,1)*H212</f>
        <v>4227793.1500000004</v>
      </c>
      <c r="J212" s="27" t="s">
        <v>24</v>
      </c>
      <c r="K212" s="23"/>
      <c r="L212" s="5"/>
      <c r="M212"/>
      <c r="N212" s="25"/>
      <c r="O212"/>
      <c r="P212" s="5"/>
      <c r="Q212" s="5"/>
      <c r="R212"/>
      <c r="S212"/>
      <c r="T212"/>
    </row>
    <row r="213" ht="12.75">
      <c r="A213" s="26">
        <v>45111</v>
      </c>
      <c r="B213"/>
      <c r="C213"/>
      <c r="D213" s="1" t="s">
        <v>12</v>
      </c>
      <c r="E213" s="23">
        <f>62469/7.75</f>
        <v>8060.5161290322585</v>
      </c>
      <c r="F213" s="23">
        <f>SUM($E$11:E213)</f>
        <v>2885813.4375068769</v>
      </c>
      <c r="G213" s="23"/>
      <c r="H213" s="24">
        <f>IF(F213/$H$7&lt;50000,$N$1,IF(F213/$H$7&lt;100000,$N$2,IF(F213/$H$7&lt;150000,$N$3,IF(F213/$H$7&lt;200000,$N$4,IF(F213/$H$7&lt;250000,$N$5,$N$6)))))</f>
        <v>0</v>
      </c>
      <c r="I213" s="23">
        <f>G213+I212-E213*IF(D213="P",1.03,1)*H213</f>
        <v>4227793.1500000004</v>
      </c>
      <c r="J213"/>
      <c r="K213" s="23"/>
      <c r="L213" s="5"/>
      <c r="M213"/>
      <c r="N213" s="25"/>
      <c r="O213"/>
      <c r="P213" s="5"/>
      <c r="Q213" s="5"/>
      <c r="R213"/>
      <c r="S213"/>
      <c r="T213"/>
    </row>
    <row r="214" ht="12.75">
      <c r="A214" s="26">
        <v>45113</v>
      </c>
      <c r="B214"/>
      <c r="C214"/>
      <c r="D214" s="1" t="s">
        <v>12</v>
      </c>
      <c r="E214" s="23">
        <v>1330</v>
      </c>
      <c r="F214" s="23">
        <f>SUM($E$11:E214)</f>
        <v>2887143.4375068769</v>
      </c>
      <c r="G214" s="23"/>
      <c r="H214" s="24">
        <f>IF(F214/$H$7&lt;50000,$N$1,IF(F214/$H$7&lt;100000,$N$2,IF(F214/$H$7&lt;150000,$N$3,IF(F214/$H$7&lt;200000,$N$4,IF(F214/$H$7&lt;250000,$N$5,$N$6)))))</f>
        <v>0</v>
      </c>
      <c r="I214" s="23">
        <f>G214+I213-E214*IF(D214="P",1.03,1)*H214</f>
        <v>4227793.1500000004</v>
      </c>
      <c r="J214"/>
      <c r="K214" s="5"/>
      <c r="L214"/>
      <c r="M214"/>
      <c r="N214" s="25"/>
      <c r="O214"/>
      <c r="P214" s="5"/>
      <c r="Q214" s="5"/>
      <c r="R214"/>
      <c r="S214"/>
      <c r="T214"/>
    </row>
    <row r="215" ht="12.75">
      <c r="A215" s="26">
        <v>45113</v>
      </c>
      <c r="B215"/>
      <c r="C215"/>
      <c r="D215" s="1" t="s">
        <v>12</v>
      </c>
      <c r="E215" s="23">
        <v>25500</v>
      </c>
      <c r="F215" s="23">
        <f>SUM($E$11:E215)</f>
        <v>2912643.4375068769</v>
      </c>
      <c r="G215" s="23"/>
      <c r="H215" s="24">
        <f>IF(F215/$H$7&lt;50000,$N$1,IF(F215/$H$7&lt;100000,$N$2,IF(F215/$H$7&lt;150000,$N$3,IF(F215/$H$7&lt;200000,$N$4,IF(F215/$H$7&lt;250000,$N$5,$N$6)))))</f>
        <v>0</v>
      </c>
      <c r="I215" s="23">
        <f>G215+I214-E215*IF(D215="P",1.03,1)*H215</f>
        <v>4227793.1500000004</v>
      </c>
      <c r="J215"/>
      <c r="K215" s="23"/>
      <c r="L215" s="5"/>
      <c r="M215"/>
      <c r="N215" s="25"/>
      <c r="O215"/>
      <c r="P215" s="5"/>
      <c r="Q215" s="5"/>
      <c r="R215"/>
      <c r="S215"/>
      <c r="T215"/>
    </row>
    <row r="216" ht="12.75">
      <c r="A216" s="26">
        <v>45118</v>
      </c>
      <c r="B216"/>
      <c r="C216"/>
      <c r="D216" s="1" t="s">
        <v>12</v>
      </c>
      <c r="E216" s="23">
        <f>815/7.75</f>
        <v>105.16129032258064</v>
      </c>
      <c r="F216" s="23">
        <f>SUM($E$11:E216)</f>
        <v>2912748.5987971993</v>
      </c>
      <c r="G216" s="23"/>
      <c r="H216" s="24">
        <f>IF(F216/$H$7&lt;50000,$N$1,IF(F216/$H$7&lt;100000,$N$2,IF(F216/$H$7&lt;150000,$N$3,IF(F216/$H$7&lt;200000,$N$4,IF(F216/$H$7&lt;250000,$N$5,$N$6)))))</f>
        <v>0</v>
      </c>
      <c r="I216" s="23">
        <f>G216+I215-E216*IF(D216="P",1.03,1)*H216</f>
        <v>4227793.1500000004</v>
      </c>
      <c r="J216"/>
      <c r="K216" s="23"/>
      <c r="L216" s="5"/>
      <c r="M216"/>
      <c r="N216" s="25"/>
      <c r="O216"/>
      <c r="P216" s="5"/>
      <c r="Q216" s="5"/>
      <c r="R216"/>
      <c r="S216"/>
      <c r="T216"/>
    </row>
    <row r="217" ht="12.75">
      <c r="A217" s="26">
        <v>45120</v>
      </c>
      <c r="B217"/>
      <c r="C217"/>
      <c r="D217" s="1" t="s">
        <v>12</v>
      </c>
      <c r="E217" s="23">
        <v>345</v>
      </c>
      <c r="F217" s="23">
        <f>SUM($E$11:E217)</f>
        <v>2913093.5987971993</v>
      </c>
      <c r="G217" s="23"/>
      <c r="H217" s="24">
        <f>IF(F217/$H$7&lt;50000,$N$1,IF(F217/$H$7&lt;100000,$N$2,IF(F217/$H$7&lt;150000,$N$3,IF(F217/$H$7&lt;200000,$N$4,IF(F217/$H$7&lt;250000,$N$5,$N$6)))))</f>
        <v>0</v>
      </c>
      <c r="I217" s="23">
        <f>G217+I216-E217*IF(D217="P",1.03,1)*H217</f>
        <v>4227793.1500000004</v>
      </c>
      <c r="J217"/>
      <c r="K217" s="23"/>
      <c r="L217" s="5"/>
      <c r="M217"/>
      <c r="N217" s="25"/>
      <c r="O217"/>
      <c r="P217" s="5"/>
      <c r="Q217" s="5"/>
      <c r="R217"/>
      <c r="S217"/>
      <c r="T217"/>
    </row>
    <row r="218" ht="12.75">
      <c r="A218" s="26">
        <v>45131</v>
      </c>
      <c r="B218"/>
      <c r="C218"/>
      <c r="D218" s="1" t="s">
        <v>12</v>
      </c>
      <c r="E218" s="23">
        <v>21052.799999999999</v>
      </c>
      <c r="F218" s="23">
        <f>SUM($E$11:E218)</f>
        <v>2934146.3987971991</v>
      </c>
      <c r="G218" s="23"/>
      <c r="H218" s="24">
        <f>IF(F218/$H$7&lt;50000,$N$1,IF(F218/$H$7&lt;100000,$N$2,IF(F218/$H$7&lt;150000,$N$3,IF(F218/$H$7&lt;200000,$N$4,IF(F218/$H$7&lt;250000,$N$5,$N$6)))))</f>
        <v>0</v>
      </c>
      <c r="I218" s="23">
        <f>G218+I217-E218*IF(D218="P",1.03,1)*H218</f>
        <v>4227793.1500000004</v>
      </c>
      <c r="J218"/>
      <c r="K218" s="5"/>
      <c r="L218"/>
      <c r="M218"/>
      <c r="N218" s="25"/>
      <c r="O218"/>
      <c r="P218" s="5"/>
      <c r="Q218" s="5"/>
      <c r="R218"/>
      <c r="S218"/>
      <c r="T218"/>
    </row>
    <row r="219" ht="12.75">
      <c r="A219" s="26">
        <v>44952</v>
      </c>
      <c r="B219"/>
      <c r="C219" s="21"/>
      <c r="D219" s="1"/>
      <c r="E219" s="23"/>
      <c r="F219" s="23">
        <f>SUM($E$11:E219)</f>
        <v>2934146.3987971991</v>
      </c>
      <c r="G219" s="23">
        <v>249981.64999999999</v>
      </c>
      <c r="H219" s="24">
        <f>IF(F219/$H$7&lt;50000,$N$1,IF(F219/$H$7&lt;100000,$N$2,IF(F219/$H$7&lt;150000,$N$3,IF(F219/$H$7&lt;200000,$N$4,IF(F219/$H$7&lt;250000,$N$5,$N$6)))))</f>
        <v>0</v>
      </c>
      <c r="I219" s="23">
        <f>G219+I218-E219*IF(D219="P",1.03,1)*H219</f>
        <v>4477774.8000000007</v>
      </c>
      <c r="J219"/>
      <c r="K219" s="23"/>
      <c r="L219" s="5"/>
      <c r="M219"/>
      <c r="N219" s="25"/>
      <c r="O219"/>
      <c r="P219" s="5"/>
      <c r="Q219" s="5"/>
      <c r="R219"/>
      <c r="S219"/>
      <c r="T219"/>
    </row>
    <row r="220" ht="12.75">
      <c r="A220" s="26">
        <v>45138</v>
      </c>
      <c r="B220"/>
      <c r="C220"/>
      <c r="D220" s="1" t="s">
        <v>12</v>
      </c>
      <c r="E220" s="23">
        <v>37514.400000000001</v>
      </c>
      <c r="F220" s="23">
        <f>SUM($E$11:E220)</f>
        <v>2971660.798797199</v>
      </c>
      <c r="G220" s="23"/>
      <c r="H220" s="24">
        <f>IF(F220/$H$7&lt;50000,$N$1,IF(F220/$H$7&lt;100000,$N$2,IF(F220/$H$7&lt;150000,$N$3,IF(F220/$H$7&lt;200000,$N$4,IF(F220/$H$7&lt;250000,$N$5,$N$6)))))</f>
        <v>0</v>
      </c>
      <c r="I220" s="23">
        <f>G220+I219-E220*IF(D220="P",1.03,1)*H220</f>
        <v>4477774.8000000007</v>
      </c>
      <c r="J220"/>
      <c r="K220" s="23"/>
      <c r="L220" s="5"/>
      <c r="M220"/>
      <c r="N220" s="25"/>
      <c r="O220"/>
      <c r="P220" s="5"/>
      <c r="Q220" s="5"/>
      <c r="R220"/>
      <c r="S220"/>
      <c r="T220"/>
    </row>
    <row r="221" ht="12.75">
      <c r="A221" s="26">
        <v>45138</v>
      </c>
      <c r="B221"/>
      <c r="C221"/>
      <c r="D221" s="1" t="s">
        <v>12</v>
      </c>
      <c r="E221" s="23">
        <v>31998.720000000001</v>
      </c>
      <c r="F221" s="23">
        <f>SUM($E$11:E221)</f>
        <v>3003659.5187971992</v>
      </c>
      <c r="G221" s="23"/>
      <c r="H221" s="24">
        <f>IF(F221/$H$7&lt;50000,$N$1,IF(F221/$H$7&lt;100000,$N$2,IF(F221/$H$7&lt;150000,$N$3,IF(F221/$H$7&lt;200000,$N$4,IF(F221/$H$7&lt;250000,$N$5,$N$6)))))</f>
        <v>0</v>
      </c>
      <c r="I221" s="23">
        <f>G221+I220-E221*IF(D221="P",1.03,1)*H221</f>
        <v>4477774.8000000007</v>
      </c>
      <c r="J221"/>
      <c r="K221" s="23"/>
      <c r="L221" s="5"/>
      <c r="M221"/>
      <c r="N221" s="25"/>
      <c r="O221"/>
      <c r="P221" s="5"/>
      <c r="Q221" s="5"/>
      <c r="R221"/>
      <c r="S221"/>
      <c r="T221"/>
    </row>
    <row r="222" ht="12.75">
      <c r="A222" s="26">
        <v>45138</v>
      </c>
      <c r="B222"/>
      <c r="C222"/>
      <c r="D222" s="1" t="s">
        <v>12</v>
      </c>
      <c r="E222" s="23">
        <v>22080</v>
      </c>
      <c r="F222" s="23">
        <f>SUM($E$11:E222)</f>
        <v>3025739.5187971992</v>
      </c>
      <c r="G222" s="23"/>
      <c r="H222" s="24">
        <f>IF(F222/$H$7&lt;50000,$N$1,IF(F222/$H$7&lt;100000,$N$2,IF(F222/$H$7&lt;150000,$N$3,IF(F222/$H$7&lt;200000,$N$4,IF(F222/$H$7&lt;250000,$N$5,$N$6)))))</f>
        <v>0</v>
      </c>
      <c r="I222" s="23">
        <f>G222+I221-E222*IF(D222="P",1.03,1)*H222</f>
        <v>4477774.8000000007</v>
      </c>
      <c r="J222"/>
      <c r="K222" s="23"/>
      <c r="L222" s="5"/>
      <c r="M222"/>
      <c r="N222" s="25"/>
      <c r="O222"/>
      <c r="P222" s="5"/>
      <c r="Q222" s="5"/>
      <c r="R222"/>
      <c r="S222"/>
      <c r="T222"/>
    </row>
    <row r="223" ht="12.75">
      <c r="A223" s="26">
        <v>45138</v>
      </c>
      <c r="B223"/>
      <c r="C223"/>
      <c r="D223" s="1" t="s">
        <v>12</v>
      </c>
      <c r="E223" s="23">
        <v>16560</v>
      </c>
      <c r="F223" s="23">
        <f>SUM($E$11:E223)</f>
        <v>3042299.5187971992</v>
      </c>
      <c r="G223" s="23"/>
      <c r="H223" s="24">
        <f>IF(F223/$H$7&lt;50000,$N$1,IF(F223/$H$7&lt;100000,$N$2,IF(F223/$H$7&lt;150000,$N$3,IF(F223/$H$7&lt;200000,$N$4,IF(F223/$H$7&lt;250000,$N$5,$N$6)))))</f>
        <v>0</v>
      </c>
      <c r="I223" s="23">
        <f>G223+I222-E223*IF(D223="P",1.03,1)*H223</f>
        <v>4477774.8000000007</v>
      </c>
      <c r="J223"/>
      <c r="K223" s="23"/>
      <c r="L223" s="5"/>
      <c r="M223"/>
      <c r="N223" s="25"/>
      <c r="O223"/>
      <c r="P223" s="5"/>
      <c r="Q223" s="5"/>
      <c r="R223"/>
      <c r="S223"/>
      <c r="T223"/>
    </row>
    <row r="224" ht="12.75">
      <c r="A224" s="26">
        <v>45138</v>
      </c>
      <c r="B224"/>
      <c r="C224"/>
      <c r="D224" s="1" t="s">
        <v>12</v>
      </c>
      <c r="E224" s="23">
        <v>108800</v>
      </c>
      <c r="F224" s="23">
        <f>SUM($E$11:E224)</f>
        <v>3151099.5187971992</v>
      </c>
      <c r="G224" s="23"/>
      <c r="H224" s="24">
        <f>IF(F224/$H$7&lt;50000,$N$1,IF(F224/$H$7&lt;100000,$N$2,IF(F224/$H$7&lt;150000,$N$3,IF(F224/$H$7&lt;200000,$N$4,IF(F224/$H$7&lt;250000,$N$5,$N$6)))))</f>
        <v>0</v>
      </c>
      <c r="I224" s="23">
        <f>G224+I223-E224*IF(D224="P",1.03,1)*H224</f>
        <v>4477774.8000000007</v>
      </c>
      <c r="J224"/>
      <c r="K224" s="23"/>
      <c r="L224" s="5"/>
      <c r="M224"/>
      <c r="N224" s="25"/>
      <c r="O224"/>
      <c r="P224" s="5"/>
      <c r="Q224" s="5"/>
      <c r="R224"/>
      <c r="S224"/>
      <c r="T224"/>
    </row>
    <row r="225" ht="12.75">
      <c r="A225" s="26">
        <v>45138</v>
      </c>
      <c r="B225"/>
      <c r="C225"/>
      <c r="D225" s="1" t="s">
        <v>12</v>
      </c>
      <c r="E225" s="23">
        <v>68000</v>
      </c>
      <c r="F225" s="23">
        <f>SUM($E$11:E225)</f>
        <v>3219099.5187971992</v>
      </c>
      <c r="G225" s="23"/>
      <c r="H225" s="24">
        <f>IF(F225/$H$7&lt;50000,$N$1,IF(F225/$H$7&lt;100000,$N$2,IF(F225/$H$7&lt;150000,$N$3,IF(F225/$H$7&lt;200000,$N$4,IF(F225/$H$7&lt;250000,$N$5,$N$6)))))</f>
        <v>0</v>
      </c>
      <c r="I225" s="23">
        <f>G225+I224-E225*IF(D225="P",1.03,1)*H225</f>
        <v>4477774.8000000007</v>
      </c>
      <c r="J225"/>
      <c r="K225" s="5"/>
      <c r="L225"/>
      <c r="M225"/>
      <c r="N225" s="25"/>
      <c r="O225"/>
      <c r="P225" s="5"/>
      <c r="Q225" s="5"/>
      <c r="R225"/>
      <c r="S225"/>
      <c r="T225"/>
    </row>
    <row r="226" ht="12.75">
      <c r="A226" s="26">
        <v>45138</v>
      </c>
      <c r="B226"/>
      <c r="C226"/>
      <c r="D226" s="1" t="s">
        <v>12</v>
      </c>
      <c r="E226" s="23">
        <v>1643.9000000000001</v>
      </c>
      <c r="F226" s="23">
        <f>SUM($E$11:E226)</f>
        <v>3220743.4187971991</v>
      </c>
      <c r="G226" s="23"/>
      <c r="H226" s="24">
        <f>IF(F226/$H$7&lt;50000,$N$1,IF(F226/$H$7&lt;100000,$N$2,IF(F226/$H$7&lt;150000,$N$3,IF(F226/$H$7&lt;200000,$N$4,IF(F226/$H$7&lt;250000,$N$5,$N$6)))))</f>
        <v>0</v>
      </c>
      <c r="I226" s="23">
        <f>G226+I225-E226*IF(D226="P",1.03,1)*H226</f>
        <v>4477774.8000000007</v>
      </c>
      <c r="J226"/>
      <c r="K226" s="5"/>
      <c r="L226"/>
      <c r="M226"/>
      <c r="N226" s="25"/>
      <c r="O226"/>
      <c r="P226" s="5"/>
      <c r="Q226" s="5"/>
      <c r="R226"/>
      <c r="S226"/>
      <c r="T226"/>
    </row>
    <row r="227" ht="12.75">
      <c r="A227" s="26">
        <v>45138</v>
      </c>
      <c r="B227"/>
      <c r="C227"/>
      <c r="D227" s="1" t="s">
        <v>12</v>
      </c>
      <c r="E227" s="23">
        <v>432</v>
      </c>
      <c r="F227" s="23">
        <f>SUM($E$11:E227)</f>
        <v>3221175.4187971991</v>
      </c>
      <c r="G227" s="23"/>
      <c r="H227" s="24">
        <f>IF(F227/$H$7&lt;50000,$N$1,IF(F227/$H$7&lt;100000,$N$2,IF(F227/$H$7&lt;150000,$N$3,IF(F227/$H$7&lt;200000,$N$4,IF(F227/$H$7&lt;250000,$N$5,$N$6)))))</f>
        <v>0</v>
      </c>
      <c r="I227" s="23">
        <f>G227+I226-E227*IF(D227="P",1.03,1)*H227</f>
        <v>4477774.8000000007</v>
      </c>
      <c r="J227"/>
      <c r="K227" s="23"/>
      <c r="L227" s="5"/>
      <c r="M227"/>
      <c r="N227" s="25"/>
      <c r="O227"/>
      <c r="P227" s="5"/>
      <c r="Q227" s="5"/>
      <c r="R227"/>
      <c r="S227"/>
      <c r="T227"/>
    </row>
    <row r="228" ht="12.75">
      <c r="A228" s="26">
        <v>45140</v>
      </c>
      <c r="B228"/>
      <c r="C228" s="21"/>
      <c r="D228" s="1"/>
      <c r="E228" s="23"/>
      <c r="F228" s="23">
        <f>SUM($E$11:E228)</f>
        <v>3221175.4187971991</v>
      </c>
      <c r="G228" s="23">
        <v>181987.64000000001</v>
      </c>
      <c r="H228" s="24">
        <f>IF(F228/$H$7&lt;50000,$N$1,IF(F228/$H$7&lt;100000,$N$2,IF(F228/$H$7&lt;150000,$N$3,IF(F228/$H$7&lt;200000,$N$4,IF(F228/$H$7&lt;250000,$N$5,$N$6)))))</f>
        <v>0</v>
      </c>
      <c r="I228" s="23">
        <f>G228+I227-E228*IF(D228="P",1.03,1)*H228</f>
        <v>4659762.4400000004</v>
      </c>
      <c r="J228"/>
      <c r="K228" s="23"/>
      <c r="L228" s="5"/>
      <c r="M228"/>
      <c r="N228" s="25"/>
      <c r="O228"/>
      <c r="P228" s="5"/>
      <c r="Q228" s="5"/>
      <c r="R228"/>
      <c r="S228"/>
      <c r="T228"/>
    </row>
    <row r="229" ht="12.75">
      <c r="A229" s="26">
        <v>45140</v>
      </c>
      <c r="B229"/>
      <c r="C229" s="21"/>
      <c r="D229" s="1"/>
      <c r="E229" s="23"/>
      <c r="F229" s="23">
        <f>SUM($E$11:E229)</f>
        <v>3221175.4187971991</v>
      </c>
      <c r="G229" s="23">
        <v>249981.64000000001</v>
      </c>
      <c r="H229" s="24">
        <f>IF(F229/$H$7&lt;50000,$N$1,IF(F229/$H$7&lt;100000,$N$2,IF(F229/$H$7&lt;150000,$N$3,IF(F229/$H$7&lt;200000,$N$4,IF(F229/$H$7&lt;250000,$N$5,$N$6)))))</f>
        <v>0</v>
      </c>
      <c r="I229" s="23">
        <f>G229+I228-E229*IF(D229="P",1.03,1)*H229</f>
        <v>4909744.0800000001</v>
      </c>
      <c r="J229"/>
      <c r="K229" s="5"/>
      <c r="L229"/>
      <c r="M229"/>
      <c r="N229" s="25"/>
      <c r="O229"/>
      <c r="P229" s="5"/>
      <c r="Q229" s="5"/>
      <c r="R229"/>
      <c r="S229"/>
      <c r="T229"/>
    </row>
    <row r="230" ht="12.75">
      <c r="A230" s="26">
        <v>45142</v>
      </c>
      <c r="B230"/>
      <c r="C230" s="21"/>
      <c r="D230" s="1"/>
      <c r="E230" s="23"/>
      <c r="F230" s="23">
        <f>SUM($E$11:E230)</f>
        <v>3221175.4187971991</v>
      </c>
      <c r="G230" s="23">
        <v>249981.64999999999</v>
      </c>
      <c r="H230" s="24">
        <f>IF(F230/$H$7&lt;50000,$N$1,IF(F230/$H$7&lt;100000,$N$2,IF(F230/$H$7&lt;150000,$N$3,IF(F230/$H$7&lt;200000,$N$4,IF(F230/$H$7&lt;250000,$N$5,$N$6)))))</f>
        <v>0</v>
      </c>
      <c r="I230" s="23">
        <f>G230+I229-E230*IF(D230="P",1.03,1)*H230</f>
        <v>5159725.7300000004</v>
      </c>
      <c r="J230"/>
      <c r="K230" s="23"/>
      <c r="L230" s="5"/>
      <c r="M230"/>
      <c r="N230" s="25"/>
      <c r="O230"/>
      <c r="P230" s="5"/>
      <c r="Q230" s="5"/>
      <c r="R230"/>
      <c r="S230"/>
      <c r="T230"/>
    </row>
    <row r="231" ht="12.75">
      <c r="A231" s="26">
        <v>45146</v>
      </c>
      <c r="B231"/>
      <c r="C231"/>
      <c r="D231" s="1" t="s">
        <v>12</v>
      </c>
      <c r="E231" s="23">
        <v>4810</v>
      </c>
      <c r="F231" s="23">
        <f>SUM($E$11:E231)</f>
        <v>3225985.4187971991</v>
      </c>
      <c r="G231" s="23"/>
      <c r="H231" s="24">
        <f>IF(F231/$H$7&lt;50000,$N$1,IF(F231/$H$7&lt;100000,$N$2,IF(F231/$H$7&lt;150000,$N$3,IF(F231/$H$7&lt;200000,$N$4,IF(F231/$H$7&lt;250000,$N$5,$N$6)))))</f>
        <v>0</v>
      </c>
      <c r="I231" s="23">
        <f>G231+I230-E231*IF(D231="P",1.03,1)*H231</f>
        <v>5159725.7300000004</v>
      </c>
      <c r="J231"/>
      <c r="K231" s="23"/>
      <c r="L231" s="5"/>
      <c r="M231"/>
      <c r="N231" s="25"/>
      <c r="O231"/>
      <c r="P231" s="5"/>
      <c r="Q231" s="5"/>
      <c r="R231"/>
      <c r="S231"/>
      <c r="T231"/>
    </row>
    <row r="232" ht="12.75">
      <c r="A232" s="26">
        <v>45148</v>
      </c>
      <c r="B232"/>
      <c r="C232"/>
      <c r="D232" s="1" t="s">
        <v>12</v>
      </c>
      <c r="E232" s="23">
        <v>35402.32</v>
      </c>
      <c r="F232" s="23">
        <f>SUM($E$11:E232)</f>
        <v>3261387.738797199</v>
      </c>
      <c r="G232" s="23"/>
      <c r="H232" s="24">
        <f>IF(F232/$H$7&lt;50000,$N$1,IF(F232/$H$7&lt;100000,$N$2,IF(F232/$H$7&lt;150000,$N$3,IF(F232/$H$7&lt;200000,$N$4,IF(F232/$H$7&lt;250000,$N$5,$N$6)))))</f>
        <v>0</v>
      </c>
      <c r="I232" s="23">
        <f>G232+I231-E232*IF(D232="P",1.03,1)*H232</f>
        <v>5159725.7300000004</v>
      </c>
      <c r="J232"/>
      <c r="K232" s="23"/>
      <c r="L232" s="5"/>
      <c r="M232"/>
      <c r="N232" s="25"/>
      <c r="O232"/>
      <c r="P232" s="5"/>
      <c r="Q232" s="5"/>
      <c r="R232"/>
      <c r="S232"/>
      <c r="T232"/>
    </row>
    <row r="233" ht="12.75">
      <c r="A233" s="26">
        <v>45151</v>
      </c>
      <c r="B233"/>
      <c r="C233"/>
      <c r="D233" s="1" t="s">
        <v>12</v>
      </c>
      <c r="E233" s="23">
        <v>260</v>
      </c>
      <c r="F233" s="23">
        <f>SUM($E$11:E233)</f>
        <v>3261647.738797199</v>
      </c>
      <c r="G233" s="23"/>
      <c r="H233" s="24">
        <f>IF(F233/$H$7&lt;50000,$N$1,IF(F233/$H$7&lt;100000,$N$2,IF(F233/$H$7&lt;150000,$N$3,IF(F233/$H$7&lt;200000,$N$4,IF(F233/$H$7&lt;250000,$N$5,$N$6)))))</f>
        <v>0</v>
      </c>
      <c r="I233" s="23">
        <f>G233+I232-E233*IF(D233="P",1.03,1)*H233</f>
        <v>5159725.7300000004</v>
      </c>
      <c r="J233"/>
      <c r="K233" s="5"/>
      <c r="L233"/>
      <c r="M233"/>
      <c r="N233" s="25"/>
      <c r="O233"/>
      <c r="P233" s="5"/>
      <c r="Q233" s="5"/>
      <c r="R233"/>
      <c r="S233"/>
      <c r="T233"/>
    </row>
    <row r="234" ht="12.75">
      <c r="A234" s="26">
        <v>45166</v>
      </c>
      <c r="B234"/>
      <c r="C234"/>
      <c r="D234" s="1" t="s">
        <v>12</v>
      </c>
      <c r="E234" s="23">
        <v>210</v>
      </c>
      <c r="F234" s="23">
        <f>SUM($E$11:E234)</f>
        <v>3261857.738797199</v>
      </c>
      <c r="G234" s="23"/>
      <c r="H234" s="24">
        <f>IF(F234/$H$7&lt;50000,$N$1,IF(F234/$H$7&lt;100000,$N$2,IF(F234/$H$7&lt;150000,$N$3,IF(F234/$H$7&lt;200000,$N$4,IF(F234/$H$7&lt;250000,$N$5,$N$6)))))</f>
        <v>0</v>
      </c>
      <c r="I234" s="23">
        <f>G234+I233-E234*IF(D234="P",1.03,1)*H234</f>
        <v>5159725.7300000004</v>
      </c>
      <c r="J234"/>
      <c r="K234" s="23"/>
      <c r="L234" s="5"/>
      <c r="M234"/>
      <c r="N234" s="25"/>
      <c r="O234"/>
      <c r="P234" s="5"/>
      <c r="Q234" s="5"/>
      <c r="R234"/>
      <c r="S234"/>
      <c r="T234"/>
    </row>
    <row r="235" ht="12.75">
      <c r="A235" s="26">
        <v>45166</v>
      </c>
      <c r="B235"/>
      <c r="C235"/>
      <c r="D235" s="1" t="s">
        <v>12</v>
      </c>
      <c r="E235" s="23">
        <v>14400</v>
      </c>
      <c r="F235" s="23">
        <f>SUM($E$11:E235)</f>
        <v>3276257.738797199</v>
      </c>
      <c r="G235" s="23"/>
      <c r="H235" s="24">
        <f>IF(F235/$H$7&lt;50000,$N$1,IF(F235/$H$7&lt;100000,$N$2,IF(F235/$H$7&lt;150000,$N$3,IF(F235/$H$7&lt;200000,$N$4,IF(F235/$H$7&lt;250000,$N$5,$N$6)))))</f>
        <v>0</v>
      </c>
      <c r="I235" s="23">
        <f>G235+I234-E235*IF(D235="P",1.03,1)*H235</f>
        <v>5159725.7300000004</v>
      </c>
      <c r="J235"/>
      <c r="K235" s="23"/>
      <c r="L235" s="5"/>
      <c r="M235"/>
      <c r="N235" s="25"/>
      <c r="O235"/>
      <c r="P235" s="5"/>
      <c r="Q235" s="5"/>
      <c r="R235"/>
      <c r="S235"/>
      <c r="T235"/>
    </row>
    <row r="236" ht="12.75">
      <c r="A236" s="26">
        <v>45166</v>
      </c>
      <c r="B236"/>
      <c r="C236"/>
      <c r="D236" s="1" t="s">
        <v>12</v>
      </c>
      <c r="E236" s="23">
        <v>191.28999999999999</v>
      </c>
      <c r="F236" s="23">
        <f>SUM($E$11:E236)</f>
        <v>3276449.028797199</v>
      </c>
      <c r="G236" s="23"/>
      <c r="H236" s="24">
        <f>IF(F236/$H$7&lt;50000,$N$1,IF(F236/$H$7&lt;100000,$N$2,IF(F236/$H$7&lt;150000,$N$3,IF(F236/$H$7&lt;200000,$N$4,IF(F236/$H$7&lt;250000,$N$5,$N$6)))))</f>
        <v>0</v>
      </c>
      <c r="I236" s="23">
        <f>G236+I235-E236*IF(D236="P",1.03,1)*H236</f>
        <v>5159725.7300000004</v>
      </c>
      <c r="J236"/>
      <c r="K236" s="5"/>
      <c r="L236"/>
      <c r="M236"/>
      <c r="N236" s="25"/>
      <c r="O236"/>
      <c r="P236" s="5"/>
      <c r="Q236" s="5"/>
      <c r="R236"/>
      <c r="S236"/>
      <c r="T236"/>
    </row>
    <row r="237" ht="12.75">
      <c r="A237" s="26">
        <v>45166</v>
      </c>
      <c r="B237"/>
      <c r="C237"/>
      <c r="D237" s="1" t="s">
        <v>12</v>
      </c>
      <c r="E237" s="23">
        <f>117964/7.75</f>
        <v>15221.161290322581</v>
      </c>
      <c r="F237" s="23">
        <f>SUM($E$11:E237)</f>
        <v>3291670.1900875214</v>
      </c>
      <c r="G237" s="23"/>
      <c r="H237" s="24">
        <f>IF(F237/$H$7&lt;50000,$N$1,IF(F237/$H$7&lt;100000,$N$2,IF(F237/$H$7&lt;150000,$N$3,IF(F237/$H$7&lt;200000,$N$4,IF(F237/$H$7&lt;250000,$N$5,$N$6)))))</f>
        <v>0</v>
      </c>
      <c r="I237" s="23">
        <f>G237+I236-E237*IF(D237="P",1.03,1)*H237</f>
        <v>5159725.7300000004</v>
      </c>
      <c r="J237"/>
      <c r="K237" s="23"/>
      <c r="L237" s="5"/>
      <c r="M237"/>
      <c r="N237" s="25"/>
      <c r="O237"/>
      <c r="P237" s="5"/>
      <c r="Q237" s="5"/>
      <c r="R237"/>
      <c r="S237"/>
      <c r="T237"/>
    </row>
    <row r="238" ht="12.75">
      <c r="A238" s="26">
        <v>45167</v>
      </c>
      <c r="B238"/>
      <c r="C238"/>
      <c r="D238" s="1" t="s">
        <v>12</v>
      </c>
      <c r="E238" s="23">
        <f>34200/7.75</f>
        <v>4412.9032258064517</v>
      </c>
      <c r="F238" s="23">
        <f>SUM($E$11:E238)</f>
        <v>3296083.093313328</v>
      </c>
      <c r="G238" s="23"/>
      <c r="H238" s="24">
        <f>IF(F238/$H$7&lt;50000,$N$1,IF(F238/$H$7&lt;100000,$N$2,IF(F238/$H$7&lt;150000,$N$3,IF(F238/$H$7&lt;200000,$N$4,IF(F238/$H$7&lt;250000,$N$5,$N$6)))))</f>
        <v>0</v>
      </c>
      <c r="I238" s="23">
        <f>G238+I237-E238*IF(D238="P",1.03,1)*H238</f>
        <v>5159725.7300000004</v>
      </c>
      <c r="J238"/>
      <c r="K238" s="23"/>
      <c r="L238" s="5"/>
      <c r="M238"/>
      <c r="N238" s="25"/>
      <c r="O238"/>
      <c r="P238" s="5"/>
      <c r="Q238" s="5"/>
      <c r="R238"/>
      <c r="S238"/>
      <c r="T238"/>
    </row>
    <row r="239" ht="12.75">
      <c r="A239" s="26">
        <v>45168</v>
      </c>
      <c r="B239"/>
      <c r="C239"/>
      <c r="D239" s="1" t="s">
        <v>12</v>
      </c>
      <c r="E239" s="23">
        <v>118.59999999999999</v>
      </c>
      <c r="F239" s="23">
        <f>SUM($E$11:E239)</f>
        <v>3296201.6933133281</v>
      </c>
      <c r="G239" s="23"/>
      <c r="H239" s="24">
        <f>IF(F239/$H$7&lt;50000,$N$1,IF(F239/$H$7&lt;100000,$N$2,IF(F239/$H$7&lt;150000,$N$3,IF(F239/$H$7&lt;200000,$N$4,IF(F239/$H$7&lt;250000,$N$5,$N$6)))))</f>
        <v>0</v>
      </c>
      <c r="I239" s="23">
        <f>G239+I238-E239*IF(D239="P",1.03,1)*H239</f>
        <v>5159725.7300000004</v>
      </c>
      <c r="J239"/>
      <c r="K239" s="23"/>
      <c r="L239" s="5"/>
      <c r="M239"/>
      <c r="N239" s="25"/>
      <c r="O239"/>
      <c r="P239" s="5"/>
      <c r="Q239" s="5"/>
      <c r="R239"/>
      <c r="S239"/>
      <c r="T239"/>
    </row>
    <row r="240" ht="12.75">
      <c r="A240" s="26">
        <v>45168</v>
      </c>
      <c r="B240"/>
      <c r="C240"/>
      <c r="D240" s="1" t="s">
        <v>12</v>
      </c>
      <c r="E240" s="23">
        <v>140.24000000000001</v>
      </c>
      <c r="F240" s="23">
        <f>SUM($E$11:E240)</f>
        <v>3296341.9333133283</v>
      </c>
      <c r="G240" s="23"/>
      <c r="H240" s="24">
        <f>IF(F240/$H$7&lt;50000,$N$1,IF(F240/$H$7&lt;100000,$N$2,IF(F240/$H$7&lt;150000,$N$3,IF(F240/$H$7&lt;200000,$N$4,IF(F240/$H$7&lt;250000,$N$5,$N$6)))))</f>
        <v>0</v>
      </c>
      <c r="I240" s="23">
        <f>G240+I239-E240*IF(D240="P",1.03,1)*H240</f>
        <v>5159725.7300000004</v>
      </c>
      <c r="J240"/>
      <c r="K240" s="23"/>
      <c r="L240" s="5"/>
      <c r="M240"/>
      <c r="N240" s="25"/>
      <c r="O240"/>
      <c r="P240" s="5"/>
      <c r="Q240" s="5"/>
      <c r="R240"/>
      <c r="S240"/>
      <c r="T240"/>
    </row>
    <row r="241" ht="12.75">
      <c r="A241" s="26">
        <v>45168</v>
      </c>
      <c r="B241"/>
      <c r="C241"/>
      <c r="D241" s="1" t="s">
        <v>12</v>
      </c>
      <c r="E241" s="23">
        <v>1811.9200000000001</v>
      </c>
      <c r="F241" s="23">
        <f>SUM($E$11:E241)</f>
        <v>3298153.8533133282</v>
      </c>
      <c r="G241" s="23"/>
      <c r="H241" s="24">
        <f>IF(F241/$H$7&lt;50000,$N$1,IF(F241/$H$7&lt;100000,$N$2,IF(F241/$H$7&lt;150000,$N$3,IF(F241/$H$7&lt;200000,$N$4,IF(F241/$H$7&lt;250000,$N$5,$N$6)))))</f>
        <v>0</v>
      </c>
      <c r="I241" s="23">
        <f>G241+I240-E241*IF(D241="P",1.03,1)*H241</f>
        <v>5159725.7300000004</v>
      </c>
      <c r="J241"/>
      <c r="K241" s="23"/>
      <c r="L241" s="5"/>
      <c r="M241"/>
      <c r="N241" s="25"/>
      <c r="O241"/>
      <c r="P241" s="5"/>
      <c r="Q241" s="5"/>
      <c r="R241"/>
      <c r="S241"/>
      <c r="T241"/>
    </row>
    <row r="242" ht="12.75">
      <c r="A242" s="26">
        <v>45169</v>
      </c>
      <c r="B242"/>
      <c r="C242"/>
      <c r="D242" s="1" t="s">
        <v>12</v>
      </c>
      <c r="E242" s="23">
        <f>828+2003.2</f>
        <v>2831.1999999999998</v>
      </c>
      <c r="F242" s="23">
        <f>SUM($E$11:E242)</f>
        <v>3300985.0533133284</v>
      </c>
      <c r="G242" s="23"/>
      <c r="H242" s="24">
        <f>IF(F242/$H$7&lt;50000,$N$1,IF(F242/$H$7&lt;100000,$N$2,IF(F242/$H$7&lt;150000,$N$3,IF(F242/$H$7&lt;200000,$N$4,IF(F242/$H$7&lt;250000,$N$5,$N$6)))))</f>
        <v>0</v>
      </c>
      <c r="I242" s="23">
        <f>G242+I241-E242*IF(D242="P",1.03,1)*H242</f>
        <v>5159725.7300000004</v>
      </c>
      <c r="J242"/>
      <c r="K242" s="23"/>
      <c r="L242" s="5"/>
      <c r="M242"/>
      <c r="N242" s="25"/>
      <c r="O242"/>
      <c r="P242" s="5"/>
      <c r="Q242" s="5"/>
      <c r="R242"/>
      <c r="S242"/>
      <c r="T242"/>
    </row>
    <row r="243" ht="12.75">
      <c r="A243" s="26">
        <v>45169</v>
      </c>
      <c r="B243"/>
      <c r="C243"/>
      <c r="D243" s="1" t="s">
        <v>12</v>
      </c>
      <c r="E243" s="23">
        <f>1400.6+173.1</f>
        <v>1573.6999999999998</v>
      </c>
      <c r="F243" s="23">
        <f>SUM($E$11:E243)</f>
        <v>3302558.7533133286</v>
      </c>
      <c r="G243" s="23"/>
      <c r="H243" s="24">
        <f>IF(F243/$H$7&lt;50000,$N$1,IF(F243/$H$7&lt;100000,$N$2,IF(F243/$H$7&lt;150000,$N$3,IF(F243/$H$7&lt;200000,$N$4,IF(F243/$H$7&lt;250000,$N$5,$N$6)))))</f>
        <v>0</v>
      </c>
      <c r="I243" s="23">
        <f>G243+I242-E243*IF(D243="P",1.03,1)*H243</f>
        <v>5159725.7300000004</v>
      </c>
      <c r="J243"/>
      <c r="K243" s="23"/>
      <c r="L243" s="5"/>
      <c r="M243"/>
      <c r="N243" s="25"/>
      <c r="O243"/>
      <c r="P243" s="5"/>
      <c r="Q243" s="5"/>
      <c r="R243"/>
      <c r="S243"/>
      <c r="T243"/>
    </row>
    <row r="244" ht="12.75">
      <c r="A244" s="26">
        <v>45173</v>
      </c>
      <c r="B244"/>
      <c r="C244"/>
      <c r="D244" s="1" t="s">
        <v>12</v>
      </c>
      <c r="E244" s="23">
        <f>104310-6780</f>
        <v>97530</v>
      </c>
      <c r="F244" s="23">
        <f>SUM($E$11:E244)</f>
        <v>3400088.7533133286</v>
      </c>
      <c r="G244"/>
      <c r="H244" s="24">
        <f>IF(F244/$H$7&lt;50000,$N$1,IF(F244/$H$7&lt;100000,$N$2,IF(F244/$H$7&lt;150000,$N$3,IF(F244/$H$7&lt;200000,$N$4,IF(F244/$H$7&lt;250000,$N$5,$N$6)))))</f>
        <v>0</v>
      </c>
      <c r="I244" s="23">
        <f>G244+I243-E244*IF(D244="P",1.03,1)*H244</f>
        <v>5159725.7300000004</v>
      </c>
      <c r="J244"/>
      <c r="K244"/>
      <c r="L244"/>
      <c r="M244"/>
      <c r="N244" s="25"/>
      <c r="O244"/>
      <c r="P244" s="5"/>
      <c r="Q244" s="5"/>
      <c r="R244"/>
      <c r="S244"/>
      <c r="T244"/>
    </row>
    <row r="245" ht="12.75">
      <c r="A245" s="26">
        <v>45173</v>
      </c>
      <c r="B245"/>
      <c r="C245"/>
      <c r="D245" s="1" t="s">
        <v>12</v>
      </c>
      <c r="E245" s="23">
        <v>6780</v>
      </c>
      <c r="F245" s="23">
        <f>SUM($E$11:E245)</f>
        <v>3406868.7533133286</v>
      </c>
      <c r="G245" s="23"/>
      <c r="H245" s="24">
        <f>IF(F245/$H$7&lt;50000,$N$1,IF(F245/$H$7&lt;100000,$N$2,IF(F245/$H$7&lt;150000,$N$3,IF(F245/$H$7&lt;200000,$N$4,IF(F245/$H$7&lt;250000,$N$5,$N$6)))))</f>
        <v>0</v>
      </c>
      <c r="I245" s="23">
        <f>G245+I244-E245*IF(D245="P",1.03,1)*H245</f>
        <v>5159725.7300000004</v>
      </c>
      <c r="J245"/>
      <c r="K245" s="23"/>
      <c r="L245" s="5"/>
      <c r="M245"/>
      <c r="N245" s="25"/>
      <c r="O245"/>
      <c r="P245" s="5"/>
      <c r="Q245" s="5"/>
      <c r="R245"/>
      <c r="S245"/>
      <c r="T245"/>
    </row>
    <row r="246" ht="12.75">
      <c r="A246" s="26">
        <v>45173</v>
      </c>
      <c r="B246"/>
      <c r="C246"/>
      <c r="D246" s="1" t="s">
        <v>12</v>
      </c>
      <c r="E246" s="23">
        <v>6000</v>
      </c>
      <c r="F246" s="23">
        <f>SUM($E$11:E246)</f>
        <v>3412868.7533133286</v>
      </c>
      <c r="G246" s="23"/>
      <c r="H246" s="24">
        <f>IF(F246/$H$7&lt;50000,$N$1,IF(F246/$H$7&lt;100000,$N$2,IF(F246/$H$7&lt;150000,$N$3,IF(F246/$H$7&lt;200000,$N$4,IF(F246/$H$7&lt;250000,$N$5,$N$6)))))</f>
        <v>0</v>
      </c>
      <c r="I246" s="23">
        <f>G246+I245-E246*IF(D246="P",1.03,1)*H246</f>
        <v>5159725.7300000004</v>
      </c>
      <c r="J246"/>
      <c r="K246" s="23"/>
      <c r="L246" s="5"/>
      <c r="M246"/>
      <c r="N246" s="25"/>
      <c r="O246"/>
      <c r="P246" s="5"/>
      <c r="Q246" s="5"/>
      <c r="R246"/>
      <c r="S246"/>
      <c r="T246"/>
    </row>
    <row r="247" ht="12.75">
      <c r="A247" s="26">
        <v>45173</v>
      </c>
      <c r="B247"/>
      <c r="C247"/>
      <c r="D247" s="1" t="s">
        <v>12</v>
      </c>
      <c r="E247" s="23">
        <v>16700</v>
      </c>
      <c r="F247" s="23">
        <f>SUM($E$11:E247)</f>
        <v>3429568.7533133286</v>
      </c>
      <c r="G247" s="23"/>
      <c r="H247" s="24">
        <f>IF(F247/$H$7&lt;50000,$N$1,IF(F247/$H$7&lt;100000,$N$2,IF(F247/$H$7&lt;150000,$N$3,IF(F247/$H$7&lt;200000,$N$4,IF(F247/$H$7&lt;250000,$N$5,$N$6)))))</f>
        <v>0</v>
      </c>
      <c r="I247" s="23">
        <f>G247+I246-E247*IF(D247="P",1.03,1)*H247</f>
        <v>5159725.7300000004</v>
      </c>
      <c r="J247"/>
      <c r="K247" s="5"/>
      <c r="L247"/>
      <c r="M247"/>
      <c r="N247" s="25"/>
      <c r="O247"/>
      <c r="P247" s="5"/>
      <c r="Q247" s="5"/>
      <c r="R247"/>
      <c r="S247"/>
      <c r="T247"/>
    </row>
    <row r="248" ht="12.75">
      <c r="A248" s="26">
        <v>45173</v>
      </c>
      <c r="B248"/>
      <c r="C248"/>
      <c r="D248" s="1" t="s">
        <v>12</v>
      </c>
      <c r="E248" s="23">
        <v>10948</v>
      </c>
      <c r="F248" s="23">
        <f>SUM($E$11:E248)</f>
        <v>3440516.7533133286</v>
      </c>
      <c r="G248" s="23"/>
      <c r="H248" s="24">
        <f>IF(F248/$H$7&lt;50000,$N$1,IF(F248/$H$7&lt;100000,$N$2,IF(F248/$H$7&lt;150000,$N$3,IF(F248/$H$7&lt;200000,$N$4,IF(F248/$H$7&lt;250000,$N$5,$N$6)))))</f>
        <v>0</v>
      </c>
      <c r="I248" s="23">
        <f>G248+I247-E248*IF(D248="P",1.03,1)*H248</f>
        <v>5159725.7300000004</v>
      </c>
      <c r="J248"/>
      <c r="K248" s="5"/>
      <c r="L248"/>
      <c r="M248"/>
      <c r="N248" s="25"/>
      <c r="O248"/>
      <c r="P248" s="5"/>
      <c r="Q248" s="5"/>
      <c r="R248"/>
      <c r="S248"/>
      <c r="T248"/>
    </row>
    <row r="249" ht="12.75">
      <c r="A249" s="26">
        <v>45173</v>
      </c>
      <c r="B249"/>
      <c r="C249"/>
      <c r="D249" s="1" t="s">
        <v>12</v>
      </c>
      <c r="E249" s="23">
        <v>8721.2199999999993</v>
      </c>
      <c r="F249" s="23">
        <f>SUM($E$11:E249)</f>
        <v>3449237.9733133288</v>
      </c>
      <c r="G249" s="23"/>
      <c r="H249" s="24">
        <f>IF(F249/$H$7&lt;50000,$N$1,IF(F249/$H$7&lt;100000,$N$2,IF(F249/$H$7&lt;150000,$N$3,IF(F249/$H$7&lt;200000,$N$4,IF(F249/$H$7&lt;250000,$N$5,$N$6)))))</f>
        <v>0</v>
      </c>
      <c r="I249" s="23">
        <f>G249+I248-E249*IF(D249="P",1.03,1)*H249</f>
        <v>5159725.7300000004</v>
      </c>
      <c r="J249"/>
      <c r="K249" s="23"/>
      <c r="L249" s="5"/>
      <c r="M249"/>
      <c r="N249" s="25"/>
      <c r="O249"/>
      <c r="P249" s="5"/>
      <c r="Q249" s="5"/>
      <c r="R249"/>
      <c r="S249"/>
      <c r="T249"/>
    </row>
    <row r="250" ht="12.75">
      <c r="A250" s="26">
        <v>45173</v>
      </c>
      <c r="B250"/>
      <c r="C250"/>
      <c r="D250" s="1" t="s">
        <v>12</v>
      </c>
      <c r="E250" s="23">
        <v>4404.8999999999996</v>
      </c>
      <c r="F250" s="23">
        <f>SUM($E$11:E250)</f>
        <v>3453642.8733133287</v>
      </c>
      <c r="G250" s="23"/>
      <c r="H250" s="24">
        <f>IF(F250/$H$7&lt;50000,$N$1,IF(F250/$H$7&lt;100000,$N$2,IF(F250/$H$7&lt;150000,$N$3,IF(F250/$H$7&lt;200000,$N$4,IF(F250/$H$7&lt;250000,$N$5,$N$6)))))</f>
        <v>0</v>
      </c>
      <c r="I250" s="23">
        <f>G250+I249-E250*IF(D250="P",1.03,1)*H250</f>
        <v>5159725.7300000004</v>
      </c>
      <c r="J250" t="s">
        <v>25</v>
      </c>
      <c r="K250" s="5"/>
      <c r="L250"/>
      <c r="M250"/>
      <c r="N250" s="25"/>
      <c r="O250"/>
      <c r="P250" s="5"/>
      <c r="Q250" s="5"/>
      <c r="R250"/>
      <c r="S250"/>
      <c r="T250"/>
    </row>
    <row r="251" ht="12.75">
      <c r="A251" s="26">
        <v>45178</v>
      </c>
      <c r="B251"/>
      <c r="C251"/>
      <c r="D251" s="1" t="s">
        <v>12</v>
      </c>
      <c r="E251" s="23">
        <v>8508.0799999999999</v>
      </c>
      <c r="F251" s="23">
        <f>SUM($E$11:E251)</f>
        <v>3462150.9533133288</v>
      </c>
      <c r="G251" s="23"/>
      <c r="H251" s="24">
        <f>IF(F251/$H$7&lt;50000,$N$1,IF(F251/$H$7&lt;100000,$N$2,IF(F251/$H$7&lt;150000,$N$3,IF(F251/$H$7&lt;200000,$N$4,IF(F251/$H$7&lt;250000,$N$5,$N$6)))))</f>
        <v>0</v>
      </c>
      <c r="I251" s="23">
        <f>G251+I250-E251*IF(D251="P",1.03,1)*H251</f>
        <v>5159725.7300000004</v>
      </c>
      <c r="J251"/>
      <c r="K251" s="23"/>
      <c r="L251" s="5"/>
      <c r="M251"/>
      <c r="N251" s="25"/>
      <c r="O251"/>
      <c r="P251" s="5"/>
      <c r="Q251" s="5"/>
      <c r="R251"/>
      <c r="S251"/>
      <c r="T251"/>
    </row>
    <row r="252" ht="12.75">
      <c r="A252" s="26">
        <v>45178</v>
      </c>
      <c r="B252"/>
      <c r="C252"/>
      <c r="D252" s="1" t="s">
        <v>12</v>
      </c>
      <c r="E252" s="23">
        <v>5625</v>
      </c>
      <c r="F252" s="23">
        <f>SUM($E$11:E252)</f>
        <v>3467775.9533133288</v>
      </c>
      <c r="G252" s="23"/>
      <c r="H252" s="24">
        <f>IF(F252/$H$7&lt;50000,$N$1,IF(F252/$H$7&lt;100000,$N$2,IF(F252/$H$7&lt;150000,$N$3,IF(F252/$H$7&lt;200000,$N$4,IF(F252/$H$7&lt;250000,$N$5,$N$6)))))</f>
        <v>0</v>
      </c>
      <c r="I252" s="23">
        <f>G252+I251-E252*IF(D252="P",1.03,1)*H252</f>
        <v>5159725.7300000004</v>
      </c>
      <c r="J252"/>
      <c r="K252" s="23"/>
      <c r="L252" s="5"/>
      <c r="M252"/>
      <c r="N252" s="25"/>
      <c r="O252"/>
      <c r="P252" s="5"/>
      <c r="Q252" s="5"/>
      <c r="R252"/>
      <c r="S252"/>
      <c r="T252"/>
    </row>
    <row r="253" ht="12.75">
      <c r="A253" s="26">
        <v>45178</v>
      </c>
      <c r="B253"/>
      <c r="C253"/>
      <c r="D253" s="1" t="s">
        <v>12</v>
      </c>
      <c r="E253" s="23">
        <v>82800</v>
      </c>
      <c r="F253" s="23">
        <f>SUM($E$11:E253)</f>
        <v>3550575.9533133288</v>
      </c>
      <c r="G253" s="23"/>
      <c r="H253" s="24">
        <f>IF(F253/$H$7&lt;50000,$N$1,IF(F253/$H$7&lt;100000,$N$2,IF(F253/$H$7&lt;150000,$N$3,IF(F253/$H$7&lt;200000,$N$4,IF(F253/$H$7&lt;250000,$N$5,$N$6)))))</f>
        <v>0</v>
      </c>
      <c r="I253" s="23">
        <f>G253+I252-E253*IF(D253="P",1.03,1)*H253</f>
        <v>5159725.7300000004</v>
      </c>
      <c r="J253"/>
      <c r="K253" s="5"/>
      <c r="L253" s="5"/>
      <c r="M253"/>
      <c r="N253" s="25"/>
      <c r="O253"/>
      <c r="P253" s="5"/>
      <c r="Q253" s="5"/>
      <c r="R253"/>
      <c r="S253"/>
      <c r="T253"/>
    </row>
    <row r="254" ht="12.75">
      <c r="A254" s="26">
        <v>45182</v>
      </c>
      <c r="B254"/>
      <c r="C254"/>
      <c r="D254" s="1" t="s">
        <v>12</v>
      </c>
      <c r="E254" s="23">
        <v>25500</v>
      </c>
      <c r="F254" s="23">
        <f>SUM($E$11:E254)</f>
        <v>3576075.9533133288</v>
      </c>
      <c r="G254" s="23"/>
      <c r="H254" s="24">
        <f>IF(F254/$H$7&lt;50000,$N$1,IF(F254/$H$7&lt;100000,$N$2,IF(F254/$H$7&lt;150000,$N$3,IF(F254/$H$7&lt;200000,$N$4,IF(F254/$H$7&lt;250000,$N$5,$N$6)))))</f>
        <v>0</v>
      </c>
      <c r="I254" s="23">
        <f>G254+I253-E254*IF(D254="P",1.03,1)*H254</f>
        <v>5159725.7300000004</v>
      </c>
      <c r="J254"/>
      <c r="K254" s="5"/>
      <c r="L254"/>
      <c r="M254"/>
      <c r="N254" s="25"/>
      <c r="O254"/>
      <c r="P254" s="5"/>
      <c r="Q254" s="5"/>
      <c r="R254"/>
      <c r="S254"/>
      <c r="T254"/>
    </row>
    <row r="255" ht="12.75">
      <c r="A255" s="26">
        <v>45182</v>
      </c>
      <c r="B255"/>
      <c r="C255"/>
      <c r="D255" s="1" t="s">
        <v>12</v>
      </c>
      <c r="E255" s="23">
        <v>1546</v>
      </c>
      <c r="F255" s="23">
        <f>SUM($E$11:E255)</f>
        <v>3577621.9533133288</v>
      </c>
      <c r="G255" s="23"/>
      <c r="H255" s="24">
        <f>IF(F255/$H$7&lt;50000,$N$1,IF(F255/$H$7&lt;100000,$N$2,IF(F255/$H$7&lt;150000,$N$3,IF(F255/$H$7&lt;200000,$N$4,IF(F255/$H$7&lt;250000,$N$5,$N$6)))))</f>
        <v>0</v>
      </c>
      <c r="I255" s="23">
        <f>G255+I254-E255*IF(D255="P",1.03,1)*H255</f>
        <v>5159725.7300000004</v>
      </c>
      <c r="J255"/>
      <c r="K255" s="23"/>
      <c r="L255" s="5"/>
      <c r="M255"/>
      <c r="N255" s="25"/>
      <c r="O255"/>
      <c r="P255" s="5"/>
      <c r="Q255" s="5"/>
      <c r="R255"/>
      <c r="S255"/>
      <c r="T255"/>
    </row>
    <row r="256" ht="12.75">
      <c r="A256" s="26">
        <v>45182</v>
      </c>
      <c r="B256"/>
      <c r="C256"/>
      <c r="D256" s="1" t="s">
        <v>12</v>
      </c>
      <c r="E256" s="23">
        <v>336</v>
      </c>
      <c r="F256" s="23">
        <f>SUM($E$11:E256)</f>
        <v>3577957.9533133288</v>
      </c>
      <c r="G256" s="23"/>
      <c r="H256" s="24">
        <f>IF(F256/$H$7&lt;50000,$N$1,IF(F256/$H$7&lt;100000,$N$2,IF(F256/$H$7&lt;150000,$N$3,IF(F256/$H$7&lt;200000,$N$4,IF(F256/$H$7&lt;250000,$N$5,$N$6)))))</f>
        <v>0</v>
      </c>
      <c r="I256" s="23">
        <f>G256+I255-E256*IF(D256="P",1.03,1)*H256</f>
        <v>5159725.7300000004</v>
      </c>
      <c r="J256"/>
      <c r="K256" s="5"/>
      <c r="L256" s="5"/>
      <c r="M256"/>
      <c r="N256" s="25"/>
      <c r="O256"/>
      <c r="P256" s="5"/>
      <c r="Q256" s="5"/>
      <c r="R256"/>
      <c r="S256"/>
      <c r="T256"/>
    </row>
    <row r="257" ht="12.75">
      <c r="A257" s="26">
        <v>45187</v>
      </c>
      <c r="B257"/>
      <c r="C257"/>
      <c r="D257" s="1"/>
      <c r="E257" s="23">
        <v>10000</v>
      </c>
      <c r="F257" s="23">
        <f>SUM($E$11:E257)</f>
        <v>3587957.9533133288</v>
      </c>
      <c r="G257" s="23"/>
      <c r="H257" s="24">
        <f>IF(F257/$H$7&lt;50000,$N$1,IF(F257/$H$7&lt;100000,$N$2,IF(F257/$H$7&lt;150000,$N$3,IF(F257/$H$7&lt;200000,$N$4,IF(F257/$H$7&lt;250000,$N$5,$N$6)))))</f>
        <v>0</v>
      </c>
      <c r="I257" s="23">
        <f>G257+I256-E257*IF(D257="P",1.03,1)*H257</f>
        <v>5159725.7300000004</v>
      </c>
      <c r="J257"/>
      <c r="K257" s="23"/>
      <c r="L257" s="5"/>
      <c r="M257"/>
      <c r="N257" s="25"/>
      <c r="O257"/>
      <c r="P257" s="5"/>
      <c r="Q257" s="5"/>
      <c r="R257"/>
      <c r="S257"/>
      <c r="T257"/>
    </row>
    <row r="258" ht="12.75">
      <c r="A258" s="26">
        <v>45189</v>
      </c>
      <c r="B258"/>
      <c r="C258"/>
      <c r="D258" s="1" t="s">
        <v>12</v>
      </c>
      <c r="E258" s="23">
        <v>4950</v>
      </c>
      <c r="F258" s="23">
        <f>SUM($E$11:E258)</f>
        <v>3592907.9533133288</v>
      </c>
      <c r="G258" s="23"/>
      <c r="H258" s="24">
        <f>IF(F258/$H$7&lt;50000,$N$1,IF(F258/$H$7&lt;100000,$N$2,IF(F258/$H$7&lt;150000,$N$3,IF(F258/$H$7&lt;200000,$N$4,IF(F258/$H$7&lt;250000,$N$5,$N$6)))))</f>
        <v>0</v>
      </c>
      <c r="I258" s="23">
        <f>G258+I257-E258*IF(D258="P",1.03,1)*H258</f>
        <v>5159725.7300000004</v>
      </c>
      <c r="J258"/>
      <c r="K258" s="23"/>
      <c r="L258" s="5"/>
      <c r="M258"/>
      <c r="N258" s="25"/>
      <c r="O258"/>
      <c r="P258" s="5"/>
      <c r="Q258" s="5"/>
      <c r="R258"/>
      <c r="S258"/>
      <c r="T258"/>
    </row>
    <row r="259" ht="12.75">
      <c r="A259" s="26">
        <v>45190</v>
      </c>
      <c r="B259"/>
      <c r="C259"/>
      <c r="D259" s="1" t="s">
        <v>12</v>
      </c>
      <c r="E259" s="23">
        <v>83548.929999999993</v>
      </c>
      <c r="F259" s="23">
        <f>SUM($E$11:E259)</f>
        <v>3676456.883313329</v>
      </c>
      <c r="G259" s="23"/>
      <c r="H259" s="24">
        <f>IF(F259/$H$7&lt;50000,$N$1,IF(F259/$H$7&lt;100000,$N$2,IF(F259/$H$7&lt;150000,$N$3,IF(F259/$H$7&lt;200000,$N$4,IF(F259/$H$7&lt;250000,$N$5,$N$6)))))</f>
        <v>0</v>
      </c>
      <c r="I259" s="23">
        <f>G259+I258-E259*IF(D259="P",1.03,1)*H259</f>
        <v>5159725.7300000004</v>
      </c>
      <c r="J259"/>
      <c r="K259" s="23"/>
      <c r="L259" s="5"/>
      <c r="M259"/>
      <c r="N259" s="25"/>
      <c r="O259"/>
      <c r="P259" s="5"/>
      <c r="Q259" s="5"/>
      <c r="R259"/>
      <c r="S259"/>
      <c r="T259"/>
    </row>
    <row r="260" ht="12.75">
      <c r="A260" s="26">
        <v>45191</v>
      </c>
      <c r="B260"/>
      <c r="C260"/>
      <c r="D260" s="1" t="s">
        <v>12</v>
      </c>
      <c r="E260" s="23">
        <f>51168/7.8</f>
        <v>6560</v>
      </c>
      <c r="F260" s="23">
        <f>SUM($E$11:E260)</f>
        <v>3683016.883313329</v>
      </c>
      <c r="G260" s="23"/>
      <c r="H260" s="24">
        <f>IF(F260/$H$7&lt;50000,$N$1,IF(F260/$H$7&lt;100000,$N$2,IF(F260/$H$7&lt;150000,$N$3,IF(F260/$H$7&lt;200000,$N$4,IF(F260/$H$7&lt;250000,$N$5,$N$6)))))</f>
        <v>0</v>
      </c>
      <c r="I260" s="23">
        <f>G260+I259-E260*IF(D260="P",1.03,1)*H260</f>
        <v>5159725.7300000004</v>
      </c>
      <c r="J260"/>
      <c r="K260" s="23"/>
      <c r="L260" s="5"/>
      <c r="M260"/>
      <c r="N260" s="25"/>
      <c r="O260"/>
      <c r="P260" s="5"/>
      <c r="Q260" s="5"/>
      <c r="R260"/>
      <c r="S260"/>
      <c r="T260"/>
    </row>
    <row r="261" ht="12.75">
      <c r="A261" s="26">
        <v>45195</v>
      </c>
      <c r="B261"/>
      <c r="C261"/>
      <c r="D261" s="1" t="s">
        <v>12</v>
      </c>
      <c r="E261" s="23">
        <v>1360</v>
      </c>
      <c r="F261" s="23">
        <f>SUM($E$11:E261)</f>
        <v>3684376.883313329</v>
      </c>
      <c r="G261" s="23"/>
      <c r="H261" s="24">
        <f>IF(F261/$H$7&lt;50000,$N$1,IF(F261/$H$7&lt;100000,$N$2,IF(F261/$H$7&lt;150000,$N$3,IF(F261/$H$7&lt;200000,$N$4,IF(F261/$H$7&lt;250000,$N$5,$N$6)))))</f>
        <v>0</v>
      </c>
      <c r="I261" s="23">
        <f>G261+I260-E261*IF(D261="P",1.03,1)*H261</f>
        <v>5159725.7300000004</v>
      </c>
      <c r="J261"/>
      <c r="K261" s="23"/>
      <c r="L261" s="5"/>
      <c r="M261"/>
      <c r="N261" s="25"/>
      <c r="O261"/>
      <c r="P261" s="5"/>
      <c r="Q261" s="5"/>
      <c r="R261"/>
      <c r="S261"/>
      <c r="T261"/>
    </row>
    <row r="262" ht="12.75">
      <c r="A262" s="26">
        <v>45195</v>
      </c>
      <c r="B262"/>
      <c r="C262"/>
      <c r="D262" s="1" t="s">
        <v>12</v>
      </c>
      <c r="E262" s="23">
        <v>652.79999999999995</v>
      </c>
      <c r="F262" s="23">
        <f>SUM($E$11:E262)</f>
        <v>3685029.6833133288</v>
      </c>
      <c r="G262" s="23"/>
      <c r="H262" s="24">
        <f>IF(F262/$H$7&lt;50000,$N$1,IF(F262/$H$7&lt;100000,$N$2,IF(F262/$H$7&lt;150000,$N$3,IF(F262/$H$7&lt;200000,$N$4,IF(F262/$H$7&lt;250000,$N$5,$N$6)))))</f>
        <v>0</v>
      </c>
      <c r="I262" s="23">
        <f>G262+I261-E262*IF(D262="P",1.03,1)*H262</f>
        <v>5159725.7300000004</v>
      </c>
      <c r="J262"/>
      <c r="K262" s="23"/>
      <c r="L262" s="5"/>
      <c r="M262"/>
      <c r="N262" s="25"/>
      <c r="O262"/>
      <c r="P262" s="5"/>
      <c r="Q262" s="5"/>
      <c r="R262"/>
      <c r="S262"/>
      <c r="T262"/>
    </row>
    <row r="263" ht="12.75">
      <c r="A263" s="26">
        <v>45195</v>
      </c>
      <c r="B263"/>
      <c r="C263"/>
      <c r="D263" s="1" t="s">
        <v>12</v>
      </c>
      <c r="E263" s="23">
        <v>39500</v>
      </c>
      <c r="F263" s="23">
        <f>SUM($E$11:E263)</f>
        <v>3724529.6833133288</v>
      </c>
      <c r="G263" s="23"/>
      <c r="H263" s="24">
        <f>IF(F263/$H$7&lt;50000,$N$1,IF(F263/$H$7&lt;100000,$N$2,IF(F263/$H$7&lt;150000,$N$3,IF(F263/$H$7&lt;200000,$N$4,IF(F263/$H$7&lt;250000,$N$5,$N$6)))))</f>
        <v>0</v>
      </c>
      <c r="I263" s="23">
        <f>G263+I262-E263*IF(D263="P",1.03,1)*H263</f>
        <v>5159725.7300000004</v>
      </c>
      <c r="J263"/>
      <c r="K263" s="23"/>
      <c r="L263" s="5"/>
      <c r="M263"/>
      <c r="N263" s="25"/>
      <c r="O263"/>
      <c r="P263" s="5"/>
      <c r="Q263" s="5"/>
      <c r="R263"/>
      <c r="S263"/>
      <c r="T263"/>
    </row>
    <row r="264" ht="12.75">
      <c r="A264" s="26">
        <v>45195</v>
      </c>
      <c r="B264"/>
      <c r="C264"/>
      <c r="D264" s="1" t="s">
        <v>12</v>
      </c>
      <c r="E264" s="23">
        <v>14480</v>
      </c>
      <c r="F264" s="23">
        <f>SUM($E$11:E264)</f>
        <v>3739009.6833133288</v>
      </c>
      <c r="G264" s="23"/>
      <c r="H264" s="24">
        <f>IF(F264/$H$7&lt;50000,$N$1,IF(F264/$H$7&lt;100000,$N$2,IF(F264/$H$7&lt;150000,$N$3,IF(F264/$H$7&lt;200000,$N$4,IF(F264/$H$7&lt;250000,$N$5,$N$6)))))</f>
        <v>0</v>
      </c>
      <c r="I264" s="23">
        <f>G264+I263-E264*IF(D264="P",1.03,1)*H264</f>
        <v>5159725.7300000004</v>
      </c>
      <c r="J264"/>
      <c r="K264" s="23"/>
      <c r="L264" s="5"/>
      <c r="M264"/>
      <c r="N264" s="25"/>
      <c r="O264"/>
      <c r="P264" s="5"/>
      <c r="Q264" s="5"/>
      <c r="R264"/>
      <c r="S264"/>
      <c r="T264"/>
    </row>
    <row r="265" ht="12.75">
      <c r="A265" s="26">
        <v>45195</v>
      </c>
      <c r="B265"/>
      <c r="C265"/>
      <c r="D265" s="1" t="s">
        <v>12</v>
      </c>
      <c r="E265" s="23">
        <v>312</v>
      </c>
      <c r="F265" s="23">
        <f>SUM($E$11:E265)</f>
        <v>3739321.6833133288</v>
      </c>
      <c r="G265" s="23"/>
      <c r="H265" s="24">
        <f>IF(F265/$H$7&lt;50000,$N$1,IF(F265/$H$7&lt;100000,$N$2,IF(F265/$H$7&lt;150000,$N$3,IF(F265/$H$7&lt;200000,$N$4,IF(F265/$H$7&lt;250000,$N$5,$N$6)))))</f>
        <v>0</v>
      </c>
      <c r="I265" s="23">
        <f>G265+I264-E265*IF(D265="P",1.03,1)*H265</f>
        <v>5159725.7300000004</v>
      </c>
      <c r="J265"/>
      <c r="K265" s="23"/>
      <c r="L265" s="5"/>
      <c r="M265"/>
      <c r="N265" s="25"/>
      <c r="O265"/>
      <c r="P265" s="5"/>
      <c r="Q265" s="5"/>
      <c r="R265"/>
      <c r="S265"/>
      <c r="T265"/>
    </row>
    <row r="266" ht="12.75">
      <c r="A266" s="26">
        <v>45195</v>
      </c>
      <c r="B266"/>
      <c r="C266"/>
      <c r="D266" s="1" t="s">
        <v>12</v>
      </c>
      <c r="E266" s="23">
        <v>43917.550000000003</v>
      </c>
      <c r="F266" s="23">
        <f>SUM($E$11:E266)</f>
        <v>3783239.2333133286</v>
      </c>
      <c r="G266" s="23"/>
      <c r="H266" s="24">
        <f>IF(F266/$H$7&lt;50000,$N$1,IF(F266/$H$7&lt;100000,$N$2,IF(F266/$H$7&lt;150000,$N$3,IF(F266/$H$7&lt;200000,$N$4,IF(F266/$H$7&lt;250000,$N$5,$N$6)))))</f>
        <v>0</v>
      </c>
      <c r="I266" s="23">
        <f>G266+I265-E266*IF(D266="P",1.03,1)*H266</f>
        <v>5159725.7300000004</v>
      </c>
      <c r="J266"/>
      <c r="K266" s="23"/>
      <c r="L266" s="5"/>
      <c r="M266"/>
      <c r="N266" s="25"/>
      <c r="O266"/>
      <c r="P266" s="5"/>
      <c r="Q266" s="5"/>
      <c r="R266"/>
      <c r="S266"/>
      <c r="T266"/>
    </row>
    <row r="267" ht="12.75">
      <c r="A267" s="26">
        <v>45195</v>
      </c>
      <c r="B267"/>
      <c r="C267"/>
      <c r="D267" s="1" t="s">
        <v>12</v>
      </c>
      <c r="E267" s="23">
        <v>35.420000000000002</v>
      </c>
      <c r="F267" s="23">
        <f>SUM($E$11:E267)</f>
        <v>3783274.6533133285</v>
      </c>
      <c r="G267" s="23"/>
      <c r="H267" s="24">
        <f>IF(F267/$H$7&lt;50000,$N$1,IF(F267/$H$7&lt;100000,$N$2,IF(F267/$H$7&lt;150000,$N$3,IF(F267/$H$7&lt;200000,$N$4,IF(F267/$H$7&lt;250000,$N$5,$N$6)))))</f>
        <v>0</v>
      </c>
      <c r="I267" s="23">
        <f>G267+I266-E267*IF(D267="P",1.03,1)*H267</f>
        <v>5159725.7300000004</v>
      </c>
      <c r="J267"/>
      <c r="K267" s="23"/>
      <c r="L267" s="5"/>
      <c r="M267"/>
      <c r="N267" s="25"/>
      <c r="O267"/>
      <c r="P267" s="5"/>
      <c r="Q267" s="5"/>
      <c r="R267"/>
      <c r="S267"/>
      <c r="T267"/>
    </row>
    <row r="268" ht="12.75">
      <c r="A268" s="26">
        <v>45197</v>
      </c>
      <c r="B268"/>
      <c r="C268"/>
      <c r="D268" s="1" t="s">
        <v>12</v>
      </c>
      <c r="E268" s="23">
        <v>720</v>
      </c>
      <c r="F268" s="23">
        <f>SUM($E$11:E268)</f>
        <v>3783994.6533133285</v>
      </c>
      <c r="G268" s="23"/>
      <c r="H268" s="24">
        <f>IF(F268/$H$7&lt;50000,$N$1,IF(F268/$H$7&lt;100000,$N$2,IF(F268/$H$7&lt;150000,$N$3,IF(F268/$H$7&lt;200000,$N$4,IF(F268/$H$7&lt;250000,$N$5,$N$6)))))</f>
        <v>0</v>
      </c>
      <c r="I268" s="23">
        <f>G268+I267-E268*IF(D268="P",1.03,1)*H268</f>
        <v>5159725.7300000004</v>
      </c>
      <c r="J268"/>
      <c r="K268" s="23"/>
      <c r="L268" s="5"/>
      <c r="M268"/>
      <c r="N268" s="25"/>
      <c r="O268"/>
      <c r="P268" s="5"/>
      <c r="Q268" s="5"/>
      <c r="R268"/>
      <c r="S268"/>
      <c r="T268"/>
    </row>
    <row r="269" ht="12.75">
      <c r="A269" s="26">
        <v>45197</v>
      </c>
      <c r="B269"/>
      <c r="C269"/>
      <c r="D269" s="1"/>
      <c r="E269" s="23">
        <v>273.89999999999998</v>
      </c>
      <c r="F269" s="23">
        <f>SUM($E$11:E269)</f>
        <v>3784268.5533133284</v>
      </c>
      <c r="G269" s="23"/>
      <c r="H269" s="24">
        <f>IF(F269/$H$7&lt;50000,$N$1,IF(F269/$H$7&lt;100000,$N$2,IF(F269/$H$7&lt;150000,$N$3,IF(F269/$H$7&lt;200000,$N$4,IF(F269/$H$7&lt;250000,$N$5,$N$6)))))</f>
        <v>0</v>
      </c>
      <c r="I269" s="23">
        <f>G269+I268-E269*IF(D269="P",1.03,1)*H269</f>
        <v>5159725.7300000004</v>
      </c>
      <c r="J269"/>
      <c r="K269" s="23"/>
      <c r="L269" s="5"/>
      <c r="M269"/>
      <c r="N269" s="25"/>
      <c r="O269"/>
      <c r="P269" s="5"/>
      <c r="Q269" s="5"/>
      <c r="R269"/>
      <c r="S269"/>
      <c r="T269"/>
    </row>
    <row r="270" ht="12.75">
      <c r="A270" s="26">
        <v>45198</v>
      </c>
      <c r="B270"/>
      <c r="C270"/>
      <c r="D270" s="1" t="s">
        <v>12</v>
      </c>
      <c r="E270" s="23">
        <v>6000</v>
      </c>
      <c r="F270" s="23">
        <f>SUM($E$11:E270)</f>
        <v>3790268.5533133284</v>
      </c>
      <c r="G270"/>
      <c r="H270" s="24">
        <f>IF(F270/$H$7&lt;50000,$N$1,IF(F270/$H$7&lt;100000,$N$2,IF(F270/$H$7&lt;150000,$N$3,IF(F270/$H$7&lt;200000,$N$4,IF(F270/$H$7&lt;250000,$N$5,$N$6)))))</f>
        <v>0</v>
      </c>
      <c r="I270" s="23">
        <f>G270+I269-E270*IF(D270="P",1.03,1)*H270</f>
        <v>5159725.7300000004</v>
      </c>
      <c r="J270"/>
      <c r="K270" s="5"/>
      <c r="L270" s="5"/>
      <c r="M270"/>
      <c r="N270" s="25"/>
      <c r="O270"/>
      <c r="P270" s="5"/>
      <c r="Q270" s="5"/>
      <c r="R270"/>
      <c r="S270"/>
      <c r="T270"/>
    </row>
    <row r="271" ht="12.75">
      <c r="A271" s="26">
        <v>45204</v>
      </c>
      <c r="B271"/>
      <c r="C271"/>
      <c r="D271" s="1" t="s">
        <v>12</v>
      </c>
      <c r="E271" s="23">
        <v>33.829999999999998</v>
      </c>
      <c r="F271" s="23">
        <f>SUM($E$11:E271)</f>
        <v>3790302.3833133285</v>
      </c>
      <c r="G271" s="23"/>
      <c r="H271" s="24">
        <f>IF(F271/$H$7&lt;50000,$N$1,IF(F271/$H$7&lt;100000,$N$2,IF(F271/$H$7&lt;150000,$N$3,IF(F271/$H$7&lt;200000,$N$4,IF(F271/$H$7&lt;250000,$N$5,$N$6)))))</f>
        <v>0</v>
      </c>
      <c r="I271" s="23">
        <f>G271+I270-E271*IF(D271="P",1.03,1)*H271</f>
        <v>5159725.7300000004</v>
      </c>
      <c r="J271"/>
      <c r="K271" s="23"/>
      <c r="L271" s="5"/>
      <c r="M271"/>
      <c r="N271" s="25"/>
      <c r="O271"/>
      <c r="P271" s="5"/>
      <c r="Q271" s="5"/>
      <c r="R271"/>
      <c r="S271"/>
      <c r="T271"/>
    </row>
    <row r="272" ht="12.75">
      <c r="A272" s="26">
        <v>45204</v>
      </c>
      <c r="B272"/>
      <c r="C272"/>
      <c r="D272" s="1" t="s">
        <v>12</v>
      </c>
      <c r="E272" s="23">
        <v>3868.2399999999998</v>
      </c>
      <c r="F272" s="23">
        <f>SUM($E$11:E272)</f>
        <v>3794170.6233133287</v>
      </c>
      <c r="G272" s="23"/>
      <c r="H272" s="24">
        <f>IF(F272/$H$7&lt;50000,$N$1,IF(F272/$H$7&lt;100000,$N$2,IF(F272/$H$7&lt;150000,$N$3,IF(F272/$H$7&lt;200000,$N$4,IF(F272/$H$7&lt;250000,$N$5,$N$6)))))</f>
        <v>0</v>
      </c>
      <c r="I272" s="23">
        <f>G272+I271-E272*IF(D272="P",1.03,1)*H272</f>
        <v>5159725.7300000004</v>
      </c>
      <c r="J272"/>
      <c r="K272" s="23"/>
      <c r="L272" s="5"/>
      <c r="M272"/>
      <c r="N272" s="25"/>
      <c r="O272"/>
      <c r="P272" s="5"/>
      <c r="Q272" s="5"/>
      <c r="R272"/>
      <c r="S272"/>
      <c r="T272"/>
    </row>
    <row r="273" ht="12.75">
      <c r="A273" s="26">
        <v>45207</v>
      </c>
      <c r="B273"/>
      <c r="C273"/>
      <c r="D273" s="1" t="s">
        <v>12</v>
      </c>
      <c r="E273" s="23">
        <v>452.23000000000002</v>
      </c>
      <c r="F273" s="23">
        <f>SUM($E$11:E273)</f>
        <v>3794622.8533133287</v>
      </c>
      <c r="G273" s="23"/>
      <c r="H273" s="24">
        <f>IF(F273/$H$7&lt;50000,$N$1,IF(F273/$H$7&lt;100000,$N$2,IF(F273/$H$7&lt;150000,$N$3,IF(F273/$H$7&lt;200000,$N$4,IF(F273/$H$7&lt;250000,$N$5,$N$6)))))</f>
        <v>0</v>
      </c>
      <c r="I273" s="23">
        <f>G273+I272-E273*IF(D273="P",1.03,1)*H273</f>
        <v>5159725.7300000004</v>
      </c>
      <c r="J273"/>
      <c r="K273" s="23"/>
      <c r="L273" s="5"/>
      <c r="M273"/>
      <c r="N273" s="25"/>
      <c r="O273"/>
      <c r="P273" s="5"/>
      <c r="Q273" s="5"/>
      <c r="R273"/>
      <c r="S273"/>
      <c r="T273"/>
    </row>
    <row r="274" ht="12.75">
      <c r="A274" s="26">
        <v>45208</v>
      </c>
      <c r="B274"/>
      <c r="C274"/>
      <c r="D274" s="1" t="s">
        <v>12</v>
      </c>
      <c r="E274" s="23">
        <v>183.22999999999999</v>
      </c>
      <c r="F274" s="23">
        <f>SUM($E$11:E274)</f>
        <v>3794806.0833133287</v>
      </c>
      <c r="G274" s="23"/>
      <c r="H274" s="24">
        <f>IF(F274/$H$7&lt;50000,$N$1,IF(F274/$H$7&lt;100000,$N$2,IF(F274/$H$7&lt;150000,$N$3,IF(F274/$H$7&lt;200000,$N$4,IF(F274/$H$7&lt;250000,$N$5,$N$6)))))</f>
        <v>0</v>
      </c>
      <c r="I274" s="23">
        <f>G274+I273-E274*IF(D274="P",1.03,1)*H274</f>
        <v>5159725.7300000004</v>
      </c>
      <c r="J274"/>
      <c r="K274" s="23"/>
      <c r="L274" s="5"/>
      <c r="M274"/>
      <c r="N274" s="25"/>
      <c r="O274"/>
      <c r="P274" s="5"/>
      <c r="Q274" s="5"/>
      <c r="R274"/>
      <c r="S274"/>
      <c r="T274"/>
    </row>
    <row r="275" ht="12.75">
      <c r="A275" s="26">
        <v>45209</v>
      </c>
      <c r="B275"/>
      <c r="C275"/>
      <c r="D275" s="1" t="s">
        <v>12</v>
      </c>
      <c r="E275" s="23">
        <v>245.78999999999999</v>
      </c>
      <c r="F275" s="23">
        <f>SUM($E$11:E275)</f>
        <v>3795051.8733133287</v>
      </c>
      <c r="G275" s="23"/>
      <c r="H275" s="24">
        <f>IF(F275/$H$7&lt;50000,$N$1,IF(F275/$H$7&lt;100000,$N$2,IF(F275/$H$7&lt;150000,$N$3,IF(F275/$H$7&lt;200000,$N$4,IF(F275/$H$7&lt;250000,$N$5,$N$6)))))</f>
        <v>0</v>
      </c>
      <c r="I275" s="23">
        <f>G275+I274-E275*IF(D275="P",1.03,1)*H275</f>
        <v>5159725.7300000004</v>
      </c>
      <c r="J275"/>
      <c r="K275" s="23"/>
      <c r="L275" s="5"/>
      <c r="M275"/>
      <c r="N275" s="25"/>
      <c r="O275"/>
      <c r="P275" s="5"/>
      <c r="Q275" s="5"/>
      <c r="R275"/>
      <c r="S275"/>
      <c r="T275"/>
    </row>
    <row r="276" ht="12.75">
      <c r="A276" s="26">
        <v>45210</v>
      </c>
      <c r="B276"/>
      <c r="C276"/>
      <c r="D276" s="1" t="s">
        <v>12</v>
      </c>
      <c r="E276" s="23">
        <v>5555</v>
      </c>
      <c r="F276" s="23">
        <f>SUM($E$11:E276)</f>
        <v>3800606.8733133287</v>
      </c>
      <c r="G276" s="23"/>
      <c r="H276" s="24">
        <f>IF(F276/$H$7&lt;50000,$N$1,IF(F276/$H$7&lt;100000,$N$2,IF(F276/$H$7&lt;150000,$N$3,IF(F276/$H$7&lt;200000,$N$4,IF(F276/$H$7&lt;250000,$N$5,$N$6)))))</f>
        <v>0</v>
      </c>
      <c r="I276" s="23">
        <f>G276+I275-E276*IF(D276="P",1.03,1)*H276</f>
        <v>5159725.7300000004</v>
      </c>
      <c r="J276"/>
      <c r="K276" s="23"/>
      <c r="L276" s="5"/>
      <c r="M276"/>
      <c r="N276" s="25"/>
      <c r="O276"/>
      <c r="P276" s="5"/>
      <c r="Q276" s="5"/>
      <c r="R276"/>
      <c r="S276"/>
      <c r="T276"/>
    </row>
    <row r="277" ht="12.75">
      <c r="A277" s="26">
        <v>45211</v>
      </c>
      <c r="B277"/>
      <c r="C277"/>
      <c r="D277" s="1" t="s">
        <v>12</v>
      </c>
      <c r="E277" s="23">
        <v>1500</v>
      </c>
      <c r="F277" s="23">
        <f>SUM($E$11:E277)</f>
        <v>3802106.8733133287</v>
      </c>
      <c r="G277" s="23"/>
      <c r="H277" s="24">
        <f>IF(F277/$H$7&lt;50000,$N$1,IF(F277/$H$7&lt;100000,$N$2,IF(F277/$H$7&lt;150000,$N$3,IF(F277/$H$7&lt;200000,$N$4,IF(F277/$H$7&lt;250000,$N$5,$N$6)))))</f>
        <v>0</v>
      </c>
      <c r="I277" s="23">
        <f>G277+I276-E277*IF(D277="P",1.03,1)*H277</f>
        <v>5159725.7300000004</v>
      </c>
      <c r="J277"/>
      <c r="K277" s="23"/>
      <c r="L277" s="5"/>
      <c r="M277"/>
      <c r="N277" s="25"/>
      <c r="O277"/>
      <c r="P277" s="5"/>
      <c r="Q277" s="5"/>
      <c r="R277"/>
      <c r="S277"/>
      <c r="T277"/>
    </row>
    <row r="278" ht="12.75">
      <c r="A278" s="26">
        <v>45211</v>
      </c>
      <c r="B278"/>
      <c r="C278"/>
      <c r="D278" s="1" t="s">
        <v>12</v>
      </c>
      <c r="E278" s="23">
        <v>2205</v>
      </c>
      <c r="F278" s="23">
        <f>SUM($E$11:E278)</f>
        <v>3804311.8733133287</v>
      </c>
      <c r="G278" s="23"/>
      <c r="H278" s="24">
        <f>IF(F278/$H$7&lt;50000,$N$1,IF(F278/$H$7&lt;100000,$N$2,IF(F278/$H$7&lt;150000,$N$3,IF(F278/$H$7&lt;200000,$N$4,IF(F278/$H$7&lt;250000,$N$5,$N$6)))))</f>
        <v>0</v>
      </c>
      <c r="I278" s="23">
        <f>G278+I277-E278*IF(D278="P",1.03,1)*H278</f>
        <v>5159725.7300000004</v>
      </c>
      <c r="J278"/>
      <c r="K278" s="23"/>
      <c r="L278" s="5"/>
      <c r="M278"/>
      <c r="N278" s="25"/>
      <c r="O278"/>
      <c r="P278" s="5"/>
      <c r="Q278" s="5"/>
      <c r="R278"/>
      <c r="S278"/>
      <c r="T278"/>
    </row>
    <row r="279" ht="12.75">
      <c r="A279" s="26">
        <v>45211</v>
      </c>
      <c r="B279"/>
      <c r="C279"/>
      <c r="D279" s="1" t="s">
        <v>12</v>
      </c>
      <c r="E279" s="23">
        <v>561.60000000000002</v>
      </c>
      <c r="F279" s="23">
        <f>SUM($E$11:E279)</f>
        <v>3804873.4733133288</v>
      </c>
      <c r="G279" s="23"/>
      <c r="H279" s="24">
        <f>IF(F279/$H$7&lt;50000,$N$1,IF(F279/$H$7&lt;100000,$N$2,IF(F279/$H$7&lt;150000,$N$3,IF(F279/$H$7&lt;200000,$N$4,IF(F279/$H$7&lt;250000,$N$5,$N$6)))))</f>
        <v>0</v>
      </c>
      <c r="I279" s="23">
        <f>G279+I278-E279*IF(D279="P",1.03,1)*H279</f>
        <v>5159725.7300000004</v>
      </c>
      <c r="J279"/>
      <c r="K279" s="23"/>
      <c r="L279" s="5"/>
      <c r="M279"/>
      <c r="N279" s="25"/>
      <c r="O279"/>
      <c r="P279" s="5"/>
      <c r="Q279" s="5"/>
      <c r="R279"/>
      <c r="S279"/>
      <c r="T279"/>
    </row>
    <row r="280" ht="12.75">
      <c r="A280" s="26">
        <v>45216</v>
      </c>
      <c r="B280"/>
      <c r="C280"/>
      <c r="D280" s="1" t="s">
        <v>12</v>
      </c>
      <c r="E280">
        <v>1386.8199999999999</v>
      </c>
      <c r="F280" s="23">
        <f>SUM($E$11:E280)</f>
        <v>3806260.2933133286</v>
      </c>
      <c r="G280"/>
      <c r="H280" s="24">
        <f>IF(F280/$H$7&lt;50000,$N$1,IF(F280/$H$7&lt;100000,$N$2,IF(F280/$H$7&lt;150000,$N$3,IF(F280/$H$7&lt;200000,$N$4,IF(F280/$H$7&lt;250000,$N$5,$N$6)))))</f>
        <v>0</v>
      </c>
      <c r="I280" s="23">
        <f>G280+I279-E280*IF(D280="P",1.03,1)*H280</f>
        <v>5159725.7300000004</v>
      </c>
      <c r="J280"/>
      <c r="K280" s="23"/>
      <c r="L280" s="5"/>
      <c r="M280"/>
      <c r="N280" s="25"/>
      <c r="O280"/>
      <c r="P280" s="5"/>
      <c r="Q280" s="5"/>
      <c r="R280"/>
      <c r="S280"/>
      <c r="T280"/>
    </row>
    <row r="281" ht="12.75">
      <c r="A281" s="26">
        <v>45219</v>
      </c>
      <c r="B281"/>
      <c r="C281"/>
      <c r="D281" s="1" t="s">
        <v>12</v>
      </c>
      <c r="E281" s="23">
        <v>15167.4</v>
      </c>
      <c r="F281" s="23">
        <f>SUM($E$11:E281)</f>
        <v>3821427.6933133285</v>
      </c>
      <c r="G281" s="23"/>
      <c r="H281" s="24">
        <f>IF(F281/$H$7&lt;50000,$N$1,IF(F281/$H$7&lt;100000,$N$2,IF(F281/$H$7&lt;150000,$N$3,IF(F281/$H$7&lt;200000,$N$4,IF(F281/$H$7&lt;250000,$N$5,$N$6)))))</f>
        <v>0</v>
      </c>
      <c r="I281" s="23">
        <f>G281+I280-E281*IF(D281="P",1.03,1)*H281</f>
        <v>5159725.7300000004</v>
      </c>
      <c r="J281"/>
      <c r="K281" s="5"/>
      <c r="L281" s="5"/>
      <c r="M281"/>
      <c r="N281" s="25"/>
      <c r="O281"/>
      <c r="P281" s="5"/>
      <c r="Q281" s="5"/>
      <c r="R281"/>
      <c r="S281"/>
      <c r="T281"/>
    </row>
    <row r="282" ht="12.75">
      <c r="A282" s="26">
        <v>45219</v>
      </c>
      <c r="B282"/>
      <c r="C282"/>
      <c r="D282" s="1" t="s">
        <v>12</v>
      </c>
      <c r="E282" s="23">
        <v>5055.8000000000002</v>
      </c>
      <c r="F282" s="23">
        <f>SUM($E$11:E282)</f>
        <v>3826483.4933133284</v>
      </c>
      <c r="G282" s="23"/>
      <c r="H282" s="24">
        <f>IF(F282/$H$7&lt;50000,$N$1,IF(F282/$H$7&lt;100000,$N$2,IF(F282/$H$7&lt;150000,$N$3,IF(F282/$H$7&lt;200000,$N$4,IF(F282/$H$7&lt;250000,$N$5,$N$6)))))</f>
        <v>0</v>
      </c>
      <c r="I282" s="23">
        <f>G282+I281-E282*IF(D282="P",1.03,1)*H282</f>
        <v>5159725.7300000004</v>
      </c>
      <c r="J282"/>
      <c r="K282" s="5"/>
      <c r="L282"/>
      <c r="M282"/>
      <c r="N282" s="25"/>
      <c r="O282"/>
      <c r="P282" s="5"/>
      <c r="Q282" s="5"/>
      <c r="R282"/>
      <c r="S282"/>
      <c r="T282"/>
    </row>
    <row r="283" ht="12.75">
      <c r="A283" s="26">
        <v>45223</v>
      </c>
      <c r="B283"/>
      <c r="C283"/>
      <c r="D283" s="1" t="s">
        <v>12</v>
      </c>
      <c r="E283" s="23">
        <v>5055.8000000000002</v>
      </c>
      <c r="F283" s="23">
        <f>SUM($E$11:E283)</f>
        <v>3831539.2933133282</v>
      </c>
      <c r="G283" s="23"/>
      <c r="H283" s="24">
        <f>IF(F283/$H$7&lt;50000,$N$1,IF(F283/$H$7&lt;100000,$N$2,IF(F283/$H$7&lt;150000,$N$3,IF(F283/$H$7&lt;200000,$N$4,IF(F283/$H$7&lt;250000,$N$5,$N$6)))))</f>
        <v>0</v>
      </c>
      <c r="I283" s="23">
        <f>G283+I282-E283*IF(D283="P",1.03,1)*H283</f>
        <v>5159725.7300000004</v>
      </c>
      <c r="J283"/>
      <c r="K283" s="23"/>
      <c r="L283" s="5"/>
      <c r="M283"/>
      <c r="N283" s="25"/>
      <c r="O283"/>
      <c r="P283" s="5"/>
      <c r="Q283" s="5"/>
      <c r="R283"/>
      <c r="S283"/>
      <c r="T283"/>
    </row>
    <row r="284" ht="12.75">
      <c r="A284" s="26">
        <v>45223</v>
      </c>
      <c r="B284"/>
      <c r="C284"/>
      <c r="D284" s="1" t="s">
        <v>12</v>
      </c>
      <c r="E284" s="23">
        <v>61.299999999999997</v>
      </c>
      <c r="F284" s="23">
        <f>SUM($E$11:E284)</f>
        <v>3831600.593313328</v>
      </c>
      <c r="G284" s="23"/>
      <c r="H284" s="24">
        <f>IF(F284/$H$7&lt;50000,$N$1,IF(F284/$H$7&lt;100000,$N$2,IF(F284/$H$7&lt;150000,$N$3,IF(F284/$H$7&lt;200000,$N$4,IF(F284/$H$7&lt;250000,$N$5,$N$6)))))</f>
        <v>0</v>
      </c>
      <c r="I284" s="23">
        <f>G284+I283-E284*IF(D284="P",1.03,1)*H284</f>
        <v>5159725.7300000004</v>
      </c>
      <c r="J284"/>
      <c r="K284" s="23"/>
      <c r="L284" s="5"/>
      <c r="M284"/>
      <c r="N284" s="25"/>
      <c r="O284"/>
      <c r="P284" s="5"/>
      <c r="Q284" s="5"/>
      <c r="R284"/>
      <c r="S284"/>
      <c r="T284"/>
    </row>
    <row r="285" ht="12.75">
      <c r="A285" s="26">
        <v>45226</v>
      </c>
      <c r="B285"/>
      <c r="C285"/>
      <c r="D285" s="1" t="s">
        <v>12</v>
      </c>
      <c r="E285" s="23">
        <v>599.60000000000002</v>
      </c>
      <c r="F285" s="23">
        <f>SUM($E$11:E285)</f>
        <v>3832200.1933133281</v>
      </c>
      <c r="G285" s="23"/>
      <c r="H285" s="24">
        <f>IF(F285/$H$7&lt;50000,$N$1,IF(F285/$H$7&lt;100000,$N$2,IF(F285/$H$7&lt;150000,$N$3,IF(F285/$H$7&lt;200000,$N$4,IF(F285/$H$7&lt;250000,$N$5,$N$6)))))</f>
        <v>0</v>
      </c>
      <c r="I285" s="23">
        <f>G285+I284-E285*IF(D285="P",1.03,1)*H285</f>
        <v>5159725.7300000004</v>
      </c>
      <c r="J285"/>
      <c r="K285" s="23"/>
      <c r="L285" s="5"/>
      <c r="M285"/>
      <c r="N285" s="25"/>
      <c r="O285"/>
      <c r="P285" s="5"/>
      <c r="Q285" s="5"/>
      <c r="R285"/>
      <c r="S285"/>
      <c r="T285"/>
    </row>
    <row r="286" ht="12.75">
      <c r="A286" s="26">
        <v>45233</v>
      </c>
      <c r="B286"/>
      <c r="C286"/>
      <c r="D286" s="1" t="s">
        <v>12</v>
      </c>
      <c r="E286" s="23">
        <f>11451.39+1440.9</f>
        <v>12892.289999999999</v>
      </c>
      <c r="F286" s="23">
        <f>SUM($E$11:E286)</f>
        <v>3845092.4833133281</v>
      </c>
      <c r="G286" s="23"/>
      <c r="H286" s="24">
        <f>IF(F286/$H$7&lt;50000,$N$1,IF(F286/$H$7&lt;100000,$N$2,IF(F286/$H$7&lt;150000,$N$3,IF(F286/$H$7&lt;200000,$N$4,IF(F286/$H$7&lt;250000,$N$5,$N$6)))))</f>
        <v>0</v>
      </c>
      <c r="I286" s="23">
        <f>G286+I285-E286*IF(D286="P",1.03,1)*H286</f>
        <v>5159725.7300000004</v>
      </c>
      <c r="J286"/>
      <c r="K286" s="23"/>
      <c r="L286" s="5"/>
      <c r="M286"/>
      <c r="N286" s="25"/>
      <c r="O286"/>
      <c r="P286" s="5"/>
      <c r="Q286" s="5"/>
      <c r="R286"/>
      <c r="S286"/>
      <c r="T286"/>
    </row>
    <row r="287" ht="12.75">
      <c r="A287" s="26">
        <v>45235</v>
      </c>
      <c r="B287"/>
      <c r="C287"/>
      <c r="D287" s="1" t="s">
        <v>12</v>
      </c>
      <c r="E287" s="23">
        <v>162.63</v>
      </c>
      <c r="F287" s="23">
        <f>SUM($E$11:E287)</f>
        <v>3845255.113313328</v>
      </c>
      <c r="G287" s="23"/>
      <c r="H287" s="24">
        <f>IF(F287/$H$7&lt;50000,$N$1,IF(F287/$H$7&lt;100000,$N$2,IF(F287/$H$7&lt;150000,$N$3,IF(F287/$H$7&lt;200000,$N$4,IF(F287/$H$7&lt;250000,$N$5,$N$6)))))</f>
        <v>0</v>
      </c>
      <c r="I287" s="23">
        <f>G287+I286-E287*IF(D287="P",1.03,1)*H287</f>
        <v>5159725.7300000004</v>
      </c>
      <c r="J287"/>
      <c r="K287" s="23"/>
      <c r="L287" s="5"/>
      <c r="M287"/>
      <c r="N287" s="25"/>
      <c r="O287"/>
      <c r="P287" s="5"/>
      <c r="Q287" s="5"/>
      <c r="R287"/>
      <c r="S287"/>
      <c r="T287"/>
    </row>
    <row r="288" ht="12.75">
      <c r="A288" s="26">
        <v>45238</v>
      </c>
      <c r="B288"/>
      <c r="C288"/>
      <c r="D288" s="1" t="s">
        <v>12</v>
      </c>
      <c r="E288" s="23">
        <v>30492</v>
      </c>
      <c r="F288" s="23">
        <f>SUM($E$11:E288)</f>
        <v>3875747.113313328</v>
      </c>
      <c r="G288" s="23"/>
      <c r="H288" s="24">
        <f>IF(F288/$H$7&lt;50000,$N$1,IF(F288/$H$7&lt;100000,$N$2,IF(F288/$H$7&lt;150000,$N$3,IF(F288/$H$7&lt;200000,$N$4,IF(F288/$H$7&lt;250000,$N$5,$N$6)))))</f>
        <v>0</v>
      </c>
      <c r="I288" s="23">
        <f>G288+I287-E288*IF(D288="P",1.03,1)*H288</f>
        <v>5159725.7300000004</v>
      </c>
      <c r="J288"/>
      <c r="K288" s="23"/>
      <c r="L288" s="5"/>
      <c r="M288"/>
      <c r="N288" s="25"/>
      <c r="O288"/>
      <c r="P288" s="5"/>
      <c r="Q288" s="5"/>
      <c r="R288"/>
      <c r="S288"/>
      <c r="T288"/>
    </row>
    <row r="289" ht="12.75">
      <c r="A289" s="26">
        <v>45240</v>
      </c>
      <c r="B289"/>
      <c r="C289"/>
      <c r="D289" s="1" t="s">
        <v>12</v>
      </c>
      <c r="E289" s="23">
        <v>19500</v>
      </c>
      <c r="F289" s="23">
        <f>SUM($E$11:E289)</f>
        <v>3895247.113313328</v>
      </c>
      <c r="G289" s="23"/>
      <c r="H289" s="24">
        <f>IF(F289/$H$7&lt;50000,$N$1,IF(F289/$H$7&lt;100000,$N$2,IF(F289/$H$7&lt;150000,$N$3,IF(F289/$H$7&lt;200000,$N$4,IF(F289/$H$7&lt;250000,$N$5,$N$6)))))</f>
        <v>0</v>
      </c>
      <c r="I289" s="23">
        <f>G289+I288-E289*IF(D289="P",1.03,1)*H289</f>
        <v>5159725.7300000004</v>
      </c>
      <c r="J289"/>
      <c r="K289" s="5"/>
      <c r="L289"/>
      <c r="M289"/>
      <c r="N289" s="25"/>
      <c r="O289"/>
      <c r="P289" s="5"/>
      <c r="Q289" s="5"/>
      <c r="R289"/>
      <c r="S289"/>
      <c r="T289"/>
    </row>
    <row r="290" ht="12.75">
      <c r="A290" s="26">
        <v>45260</v>
      </c>
      <c r="B290"/>
      <c r="C290"/>
      <c r="D290" s="1" t="s">
        <v>12</v>
      </c>
      <c r="E290" s="23">
        <v>66300</v>
      </c>
      <c r="F290" s="23">
        <f>SUM($E$11:E290)</f>
        <v>3961547.113313328</v>
      </c>
      <c r="G290" s="23"/>
      <c r="H290" s="24">
        <f>IF(F290/$H$7&lt;50000,$N$1,IF(F290/$H$7&lt;100000,$N$2,IF(F290/$H$7&lt;150000,$N$3,IF(F290/$H$7&lt;200000,$N$4,IF(F290/$H$7&lt;250000,$N$5,$N$6)))))</f>
        <v>0</v>
      </c>
      <c r="I290" s="23">
        <f>G290+I289-E290*IF(D290="P",1.03,1)*H290</f>
        <v>5159725.7300000004</v>
      </c>
      <c r="J290"/>
      <c r="K290" s="23"/>
      <c r="L290" s="5"/>
      <c r="M290"/>
      <c r="N290" s="25"/>
      <c r="O290"/>
      <c r="P290" s="5"/>
      <c r="Q290" s="5"/>
      <c r="R290"/>
      <c r="S290"/>
      <c r="T290"/>
    </row>
    <row r="291" ht="12.75">
      <c r="A291" s="26">
        <v>45244</v>
      </c>
      <c r="B291"/>
      <c r="C291"/>
      <c r="D291" s="1" t="s">
        <v>12</v>
      </c>
      <c r="E291" s="23">
        <v>7800</v>
      </c>
      <c r="F291" s="23">
        <f>SUM($E$11:E291)</f>
        <v>3969347.113313328</v>
      </c>
      <c r="G291" s="23"/>
      <c r="H291" s="24">
        <f>IF(F291/$H$7&lt;50000,$N$1,IF(F291/$H$7&lt;100000,$N$2,IF(F291/$H$7&lt;150000,$N$3,IF(F291/$H$7&lt;200000,$N$4,IF(F291/$H$7&lt;250000,$N$5,$N$6)))))</f>
        <v>0</v>
      </c>
      <c r="I291" s="23">
        <f>G291+I290-E291*IF(D291="P",1.03,1)*H291</f>
        <v>5159725.7300000004</v>
      </c>
      <c r="J291"/>
      <c r="K291" s="23"/>
      <c r="L291" s="5"/>
      <c r="M291"/>
      <c r="N291" s="25"/>
      <c r="O291"/>
      <c r="P291" s="5"/>
      <c r="Q291" s="5"/>
      <c r="R291"/>
      <c r="S291"/>
      <c r="T291"/>
    </row>
    <row r="292" ht="12.75">
      <c r="A292" s="26">
        <v>45251</v>
      </c>
      <c r="B292"/>
      <c r="C292"/>
      <c r="D292" s="1" t="s">
        <v>12</v>
      </c>
      <c r="E292" s="23">
        <v>113.90000000000001</v>
      </c>
      <c r="F292" s="23">
        <f>SUM($E$11:E292)</f>
        <v>3969461.0133133279</v>
      </c>
      <c r="G292" s="23"/>
      <c r="H292" s="24">
        <f>IF(F292/$H$7&lt;50000,$N$1,IF(F292/$H$7&lt;100000,$N$2,IF(F292/$H$7&lt;150000,$N$3,IF(F292/$H$7&lt;200000,$N$4,IF(F292/$H$7&lt;250000,$N$5,$N$6)))))</f>
        <v>0</v>
      </c>
      <c r="I292" s="23">
        <f>G292+I291-E292*IF(D292="P",1.03,1)*H292</f>
        <v>5159725.7300000004</v>
      </c>
      <c r="J292"/>
      <c r="K292" s="23"/>
      <c r="L292" s="5"/>
      <c r="M292"/>
      <c r="N292" s="25"/>
      <c r="O292"/>
      <c r="P292" s="5"/>
      <c r="Q292" s="5"/>
      <c r="R292"/>
      <c r="S292"/>
      <c r="T292"/>
    </row>
    <row r="293" ht="12.75">
      <c r="A293" s="26">
        <v>45258</v>
      </c>
      <c r="B293"/>
      <c r="C293"/>
      <c r="D293" s="1" t="s">
        <v>12</v>
      </c>
      <c r="E293" s="23">
        <f>4324+6868.4</f>
        <v>11192.4</v>
      </c>
      <c r="F293" s="23">
        <f>SUM($E$11:E293)</f>
        <v>3980653.4133133278</v>
      </c>
      <c r="G293" s="23"/>
      <c r="H293" s="24">
        <f>IF(F293/$H$7&lt;50000,$N$1,IF(F293/$H$7&lt;100000,$N$2,IF(F293/$H$7&lt;150000,$N$3,IF(F293/$H$7&lt;200000,$N$4,IF(F293/$H$7&lt;250000,$N$5,$N$6)))))</f>
        <v>0</v>
      </c>
      <c r="I293" s="23">
        <f>G293+I292-E293*IF(D293="P",1.03,1)*H293</f>
        <v>5159725.7300000004</v>
      </c>
      <c r="J293" t="s">
        <v>26</v>
      </c>
      <c r="K293" s="23"/>
      <c r="L293" s="5"/>
      <c r="M293"/>
      <c r="N293" s="25"/>
      <c r="O293"/>
      <c r="P293" s="5"/>
      <c r="Q293" s="5"/>
      <c r="R293"/>
      <c r="S293"/>
      <c r="T293"/>
    </row>
    <row r="294" ht="12.75">
      <c r="A294" s="26">
        <v>45258</v>
      </c>
      <c r="B294"/>
      <c r="C294"/>
      <c r="D294" s="1" t="s">
        <v>12</v>
      </c>
      <c r="E294" s="23">
        <v>24799.009999999998</v>
      </c>
      <c r="F294" s="23">
        <f>SUM($E$11:E294)</f>
        <v>4005452.4233133276</v>
      </c>
      <c r="G294" s="23"/>
      <c r="H294" s="24">
        <f>IF(F294/$H$7&lt;50000,$N$1,IF(F294/$H$7&lt;100000,$N$2,IF(F294/$H$7&lt;150000,$N$3,IF(F294/$H$7&lt;200000,$N$4,IF(F294/$H$7&lt;250000,$N$5,$N$6)))))</f>
        <v>0</v>
      </c>
      <c r="I294" s="23">
        <f>G294+I293-E294*IF(D294="P",1.03,1)*H294</f>
        <v>5159725.7300000004</v>
      </c>
      <c r="J294" t="s">
        <v>26</v>
      </c>
      <c r="K294" s="23"/>
      <c r="L294" s="5"/>
      <c r="M294"/>
      <c r="N294" s="25"/>
      <c r="O294"/>
      <c r="P294" s="5"/>
      <c r="Q294" s="5"/>
      <c r="R294"/>
      <c r="S294"/>
      <c r="T294"/>
    </row>
    <row r="295" ht="12.75">
      <c r="A295" s="26">
        <v>45258</v>
      </c>
      <c r="B295"/>
      <c r="C295"/>
      <c r="D295" s="1" t="s">
        <v>12</v>
      </c>
      <c r="E295" s="23">
        <v>196608</v>
      </c>
      <c r="F295" s="23">
        <f>SUM($E$11:E295)</f>
        <v>4202060.4233133271</v>
      </c>
      <c r="G295" s="23"/>
      <c r="H295" s="24">
        <f>IF(F295/$H$7&lt;50000,$N$1,IF(F295/$H$7&lt;100000,$N$2,IF(F295/$H$7&lt;150000,$N$3,IF(F295/$H$7&lt;200000,$N$4,IF(F295/$H$7&lt;250000,$N$5,$N$6)))))</f>
        <v>0</v>
      </c>
      <c r="I295" s="23">
        <f>G295+I294-E295*IF(D295="P",1.03,1)*H295</f>
        <v>5159725.7300000004</v>
      </c>
      <c r="J295" t="s">
        <v>26</v>
      </c>
      <c r="K295" s="23"/>
      <c r="L295" s="5"/>
      <c r="M295"/>
      <c r="N295" s="25"/>
      <c r="O295"/>
      <c r="P295" s="5"/>
      <c r="Q295" s="5"/>
      <c r="R295"/>
      <c r="S295"/>
      <c r="T295"/>
    </row>
    <row r="296" ht="12.75">
      <c r="A296" s="26">
        <v>45258</v>
      </c>
      <c r="B296"/>
      <c r="C296"/>
      <c r="D296" s="1" t="s">
        <v>12</v>
      </c>
      <c r="E296" s="23">
        <v>28160</v>
      </c>
      <c r="F296" s="23">
        <f>SUM($E$11:E296)</f>
        <v>4230220.4233133271</v>
      </c>
      <c r="G296" s="23"/>
      <c r="H296" s="24">
        <f>IF(F296/$H$7&lt;50000,$N$1,IF(F296/$H$7&lt;100000,$N$2,IF(F296/$H$7&lt;150000,$N$3,IF(F296/$H$7&lt;200000,$N$4,IF(F296/$H$7&lt;250000,$N$5,$N$6)))))</f>
        <v>0</v>
      </c>
      <c r="I296" s="23">
        <f>G296+I295-E296*IF(D296="P",1.03,1)*H296</f>
        <v>5159725.7300000004</v>
      </c>
      <c r="J296" t="s">
        <v>26</v>
      </c>
      <c r="K296" s="23"/>
      <c r="L296" s="5"/>
      <c r="M296"/>
      <c r="N296" s="25"/>
      <c r="O296"/>
      <c r="P296" s="5"/>
      <c r="Q296" s="5"/>
      <c r="R296"/>
      <c r="S296"/>
      <c r="T296"/>
    </row>
    <row r="297" ht="12.75">
      <c r="A297" s="26">
        <v>45258</v>
      </c>
      <c r="B297"/>
      <c r="C297"/>
      <c r="D297" s="1" t="s">
        <v>12</v>
      </c>
      <c r="E297" s="23">
        <v>11350</v>
      </c>
      <c r="F297" s="23">
        <f>SUM($E$11:E297)</f>
        <v>4241570.4233133271</v>
      </c>
      <c r="G297" s="23"/>
      <c r="H297" s="24">
        <f>IF(F297/$H$7&lt;50000,$N$1,IF(F297/$H$7&lt;100000,$N$2,IF(F297/$H$7&lt;150000,$N$3,IF(F297/$H$7&lt;200000,$N$4,IF(F297/$H$7&lt;250000,$N$5,$N$6)))))</f>
        <v>0</v>
      </c>
      <c r="I297" s="23">
        <f>G297+I296-E297*IF(D297="P",1.03,1)*H297</f>
        <v>5159725.7300000004</v>
      </c>
      <c r="J297" t="s">
        <v>26</v>
      </c>
      <c r="K297" s="23"/>
      <c r="L297" s="5"/>
      <c r="M297"/>
      <c r="N297" s="25"/>
      <c r="O297"/>
      <c r="P297" s="5"/>
      <c r="Q297" s="5"/>
      <c r="R297"/>
      <c r="S297"/>
      <c r="T297"/>
    </row>
    <row r="298" ht="12.75">
      <c r="A298" s="26">
        <v>45287</v>
      </c>
      <c r="B298"/>
      <c r="C298"/>
      <c r="D298" s="1" t="s">
        <v>12</v>
      </c>
      <c r="E298" s="23">
        <v>108.98</v>
      </c>
      <c r="F298" s="23">
        <f>SUM($E$11:E298)</f>
        <v>4241679.4033133276</v>
      </c>
      <c r="G298" s="23"/>
      <c r="H298" s="24">
        <f>IF(F298/$H$7&lt;50000,$N$1,IF(F298/$H$7&lt;100000,$N$2,IF(F298/$H$7&lt;150000,$N$3,IF(F298/$H$7&lt;200000,$N$4,IF(F298/$H$7&lt;250000,$N$5,$N$6)))))</f>
        <v>0</v>
      </c>
      <c r="I298" s="23">
        <f>G298+I297-E298*IF(D298="P",1.03,1)*H298</f>
        <v>5159725.7300000004</v>
      </c>
      <c r="J298"/>
      <c r="K298" s="23"/>
      <c r="L298" s="5"/>
      <c r="M298"/>
      <c r="N298" s="25"/>
      <c r="O298"/>
      <c r="P298" s="5"/>
      <c r="Q298" s="5"/>
      <c r="R298"/>
      <c r="S298"/>
      <c r="T298"/>
    </row>
    <row r="299" ht="12.75">
      <c r="A299" s="26">
        <v>45287</v>
      </c>
      <c r="B299"/>
      <c r="C299"/>
      <c r="D299" s="1" t="s">
        <v>12</v>
      </c>
      <c r="E299" s="23">
        <v>589.26999999999998</v>
      </c>
      <c r="F299" s="23">
        <f>SUM($E$11:E299)</f>
        <v>4242268.6733133271</v>
      </c>
      <c r="G299" s="23"/>
      <c r="H299" s="24">
        <f>IF(F299/$H$7&lt;50000,$N$1,IF(F299/$H$7&lt;100000,$N$2,IF(F299/$H$7&lt;150000,$N$3,IF(F299/$H$7&lt;200000,$N$4,IF(F299/$H$7&lt;250000,$N$5,$N$6)))))</f>
        <v>0</v>
      </c>
      <c r="I299" s="23">
        <f>G299+I298-E299*IF(D299="P",1.03,1)*H299</f>
        <v>5159725.7300000004</v>
      </c>
      <c r="J299"/>
      <c r="K299" s="23"/>
      <c r="L299" s="5"/>
      <c r="M299"/>
      <c r="N299" s="25"/>
      <c r="O299"/>
      <c r="P299" s="5"/>
      <c r="Q299" s="5"/>
      <c r="R299"/>
      <c r="S299"/>
      <c r="T299"/>
    </row>
    <row r="300" ht="12.75">
      <c r="A300" s="26">
        <v>45294</v>
      </c>
      <c r="B300"/>
      <c r="C300"/>
      <c r="D300" s="1" t="s">
        <v>12</v>
      </c>
      <c r="E300" s="23">
        <v>14500</v>
      </c>
      <c r="F300" s="23">
        <f>SUM($E$11:E300)</f>
        <v>4256768.6733133271</v>
      </c>
      <c r="G300" s="23"/>
      <c r="H300" s="24">
        <f>IF(F300/$H$7&lt;50000,$N$1,IF(F300/$H$7&lt;100000,$N$2,IF(F300/$H$7&lt;150000,$N$3,IF(F300/$H$7&lt;200000,$N$4,IF(F300/$H$7&lt;250000,$N$5,$N$6)))))</f>
        <v>0</v>
      </c>
      <c r="I300" s="23">
        <f>G300+I299-E300*IF(D300="P",1.03,1)*H300</f>
        <v>5159725.7300000004</v>
      </c>
      <c r="J300"/>
      <c r="K300" s="23"/>
      <c r="L300" s="5"/>
      <c r="M300"/>
      <c r="N300" s="25"/>
      <c r="O300"/>
      <c r="P300" s="5"/>
      <c r="Q300" s="5"/>
      <c r="R300"/>
      <c r="S300"/>
      <c r="T300"/>
    </row>
    <row r="301" ht="12.75">
      <c r="A301" s="26">
        <v>45299</v>
      </c>
      <c r="B301"/>
      <c r="C301"/>
      <c r="D301" s="1" t="s">
        <v>12</v>
      </c>
      <c r="E301" s="23">
        <v>25575.279999999999</v>
      </c>
      <c r="F301" s="23">
        <f>SUM($E$11:E301)</f>
        <v>4282343.9533133274</v>
      </c>
      <c r="G301" s="23"/>
      <c r="H301" s="24">
        <f>IF(F301/$H$7&lt;50000,$N$1,IF(F301/$H$7&lt;100000,$N$2,IF(F301/$H$7&lt;150000,$N$3,IF(F301/$H$7&lt;200000,$N$4,IF(F301/$H$7&lt;250000,$N$5,$N$6)))))</f>
        <v>0</v>
      </c>
      <c r="I301" s="23">
        <f>G301+I300-E301*IF(D301="P",1.03,1)*H301</f>
        <v>5159725.7300000004</v>
      </c>
      <c r="J301"/>
      <c r="K301" s="23"/>
      <c r="L301" s="5"/>
      <c r="M301"/>
      <c r="N301" s="25"/>
      <c r="O301"/>
      <c r="P301" s="5"/>
      <c r="Q301" s="5"/>
      <c r="R301"/>
      <c r="S301"/>
      <c r="T301"/>
    </row>
    <row r="302" ht="12.75">
      <c r="A302" s="26">
        <v>45299</v>
      </c>
      <c r="B302"/>
      <c r="C302"/>
      <c r="D302" s="1" t="s">
        <v>12</v>
      </c>
      <c r="E302" s="23">
        <v>5102.5799999999999</v>
      </c>
      <c r="F302" s="23">
        <f>SUM($E$11:E302)</f>
        <v>4287446.5333133275</v>
      </c>
      <c r="G302" s="23"/>
      <c r="H302" s="24">
        <f>IF(F302/$H$7&lt;50000,$N$1,IF(F302/$H$7&lt;100000,$N$2,IF(F302/$H$7&lt;150000,$N$3,IF(F302/$H$7&lt;200000,$N$4,IF(F302/$H$7&lt;250000,$N$5,$N$6)))))</f>
        <v>0</v>
      </c>
      <c r="I302" s="23">
        <f>G302+I301-E302*IF(D302="P",1.03,1)*H302</f>
        <v>5159725.7300000004</v>
      </c>
      <c r="J302"/>
      <c r="K302" s="23"/>
      <c r="L302" s="5"/>
      <c r="M302"/>
      <c r="N302" s="25"/>
      <c r="O302"/>
      <c r="P302" s="5"/>
      <c r="Q302" s="5"/>
      <c r="R302"/>
      <c r="S302"/>
      <c r="T302"/>
    </row>
    <row r="303" ht="12.75">
      <c r="A303" s="26">
        <v>45316</v>
      </c>
      <c r="B303"/>
      <c r="C303"/>
      <c r="D303" s="1" t="s">
        <v>12</v>
      </c>
      <c r="E303" s="23">
        <v>81.439999999999998</v>
      </c>
      <c r="F303" s="23">
        <f>SUM($E$11:E303)</f>
        <v>4287527.9733133279</v>
      </c>
      <c r="G303" s="23"/>
      <c r="H303" s="24">
        <f>IF(F303/$H$7&lt;50000,$N$1,IF(F303/$H$7&lt;100000,$N$2,IF(F303/$H$7&lt;150000,$N$3,IF(F303/$H$7&lt;200000,$N$4,IF(F303/$H$7&lt;250000,$N$5,$N$6)))))</f>
        <v>0</v>
      </c>
      <c r="I303" s="23">
        <f>G303+I302-E303*IF(D303="P",1.03,1)*H303</f>
        <v>5159725.7300000004</v>
      </c>
      <c r="J303"/>
      <c r="K303" s="5"/>
      <c r="L303"/>
      <c r="M303"/>
      <c r="N303" s="25"/>
      <c r="O303"/>
      <c r="P303" s="5"/>
      <c r="Q303" s="5"/>
      <c r="R303"/>
      <c r="S303"/>
      <c r="T303"/>
    </row>
    <row r="304" ht="12.75">
      <c r="A304" s="26">
        <v>45318</v>
      </c>
      <c r="B304"/>
      <c r="C304"/>
      <c r="D304" s="1" t="s">
        <v>12</v>
      </c>
      <c r="E304" s="23">
        <v>10.609999999999999</v>
      </c>
      <c r="F304" s="23">
        <f>SUM($E$11:E304)</f>
        <v>4287538.5833133282</v>
      </c>
      <c r="G304" s="23"/>
      <c r="H304" s="24">
        <f>IF(F304/$H$7&lt;50000,$N$1,IF(F304/$H$7&lt;100000,$N$2,IF(F304/$H$7&lt;150000,$N$3,IF(F304/$H$7&lt;200000,$N$4,IF(F304/$H$7&lt;250000,$N$5,$N$6)))))</f>
        <v>0</v>
      </c>
      <c r="I304" s="23">
        <f>G304+I303-E304*IF(D304="P",1.03,1)*H304</f>
        <v>5159725.7300000004</v>
      </c>
      <c r="J304"/>
      <c r="K304" s="5"/>
      <c r="L304"/>
      <c r="M304"/>
      <c r="N304" s="25"/>
      <c r="O304"/>
      <c r="P304" s="5"/>
      <c r="Q304" s="5"/>
      <c r="R304"/>
      <c r="S304"/>
      <c r="T304"/>
    </row>
    <row r="305" ht="12.75">
      <c r="A305" s="26">
        <v>45320</v>
      </c>
      <c r="B305"/>
      <c r="C305"/>
      <c r="D305" s="1" t="s">
        <v>12</v>
      </c>
      <c r="E305" s="23">
        <v>25279</v>
      </c>
      <c r="F305" s="23">
        <f>SUM($E$11:E305)</f>
        <v>4312817.5833133282</v>
      </c>
      <c r="G305" s="23"/>
      <c r="H305" s="24">
        <f>IF(F305/$H$7&lt;50000,$N$1,IF(F305/$H$7&lt;100000,$N$2,IF(F305/$H$7&lt;150000,$N$3,IF(F305/$H$7&lt;200000,$N$4,IF(F305/$H$7&lt;250000,$N$5,$N$6)))))</f>
        <v>0</v>
      </c>
      <c r="I305" s="23">
        <f>G305+I304-E305*IF(D305="P",1.03,1)*H305</f>
        <v>5159725.7300000004</v>
      </c>
      <c r="J305"/>
      <c r="K305" s="5"/>
      <c r="L305"/>
      <c r="M305"/>
      <c r="N305" s="25"/>
      <c r="O305"/>
      <c r="P305" s="5"/>
      <c r="Q305" s="5"/>
      <c r="R305"/>
      <c r="S305"/>
      <c r="T305" s="5"/>
    </row>
    <row r="306" ht="12.75">
      <c r="A306" s="26">
        <v>45329</v>
      </c>
      <c r="B306"/>
      <c r="C306"/>
      <c r="D306" s="1" t="s">
        <v>12</v>
      </c>
      <c r="E306" s="23">
        <v>963.96000000000004</v>
      </c>
      <c r="F306" s="23">
        <f>SUM($E$11:E306)</f>
        <v>4313781.5433133282</v>
      </c>
      <c r="G306" s="23"/>
      <c r="H306" s="24">
        <f>IF(F306/$H$7&lt;50000,$N$1,IF(F306/$H$7&lt;100000,$N$2,IF(F306/$H$7&lt;150000,$N$3,IF(F306/$H$7&lt;200000,$N$4,IF(F306/$H$7&lt;250000,$N$5,$N$6)))))</f>
        <v>0</v>
      </c>
      <c r="I306" s="23">
        <f>G306+I305-E306*IF(D306="P",1.03,1)*H306</f>
        <v>5159725.7300000004</v>
      </c>
      <c r="J306"/>
      <c r="K306" s="5"/>
      <c r="L306"/>
      <c r="M306"/>
      <c r="N306" s="25"/>
      <c r="O306"/>
      <c r="P306" s="5"/>
      <c r="Q306" s="5"/>
      <c r="R306"/>
      <c r="S306"/>
      <c r="T306"/>
    </row>
    <row r="307" ht="12.75">
      <c r="A307" s="26">
        <v>45329</v>
      </c>
      <c r="B307"/>
      <c r="C307" s="21"/>
      <c r="D307" s="1"/>
      <c r="E307" s="23"/>
      <c r="F307" s="23">
        <f>SUM($E$11:E307)</f>
        <v>4313781.5433133282</v>
      </c>
      <c r="G307" s="23">
        <v>249981.67000000001</v>
      </c>
      <c r="H307" s="24">
        <f>IF(F307/$H$7&lt;50000,$N$1,IF(F307/$H$7&lt;100000,$N$2,IF(F307/$H$7&lt;150000,$N$3,IF(F307/$H$7&lt;200000,$N$4,IF(F307/$H$7&lt;250000,$N$5,$N$6)))))</f>
        <v>0</v>
      </c>
      <c r="I307" s="23">
        <f>G307+I306-E307*IF(D307="P",1.03,1)*H307</f>
        <v>5409707.4000000004</v>
      </c>
      <c r="J307" s="5">
        <f>SUM(G307:G310)</f>
        <v>978550.68000000005</v>
      </c>
      <c r="K307" s="5"/>
      <c r="L307"/>
      <c r="M307"/>
      <c r="N307" s="25"/>
      <c r="O307"/>
      <c r="P307" s="5"/>
      <c r="Q307" s="5"/>
      <c r="R307"/>
      <c r="S307"/>
      <c r="T307"/>
    </row>
    <row r="308" ht="12.75">
      <c r="A308" s="26">
        <v>45330</v>
      </c>
      <c r="B308"/>
      <c r="C308" s="21"/>
      <c r="D308" s="1"/>
      <c r="E308" s="23"/>
      <c r="F308" s="23">
        <f>SUM($E$11:E308)</f>
        <v>4313781.5433133282</v>
      </c>
      <c r="G308" s="23">
        <v>249981.67000000001</v>
      </c>
      <c r="H308" s="24">
        <f>IF(F308/$H$7&lt;50000,$N$1,IF(F308/$H$7&lt;100000,$N$2,IF(F308/$H$7&lt;150000,$N$3,IF(F308/$H$7&lt;200000,$N$4,IF(F308/$H$7&lt;250000,$N$5,$N$6)))))</f>
        <v>0</v>
      </c>
      <c r="I308" s="23">
        <f>G308+I307-E308*IF(D308="P",1.03,1)*H308</f>
        <v>5659689.0700000003</v>
      </c>
      <c r="J308"/>
      <c r="K308" s="5"/>
      <c r="L308"/>
      <c r="M308"/>
      <c r="N308" s="25"/>
      <c r="O308"/>
      <c r="P308" s="5"/>
      <c r="Q308" s="5"/>
      <c r="R308"/>
      <c r="S308"/>
      <c r="T308"/>
    </row>
    <row r="309" ht="12.75">
      <c r="A309" s="26">
        <v>45331</v>
      </c>
      <c r="B309"/>
      <c r="C309" s="21"/>
      <c r="D309" s="1"/>
      <c r="E309" s="23"/>
      <c r="F309" s="23">
        <f>SUM($E$11:E309)</f>
        <v>4313781.5433133282</v>
      </c>
      <c r="G309" s="23">
        <v>249981.67000000001</v>
      </c>
      <c r="H309" s="24">
        <f>IF(F309/$H$7&lt;50000,$N$1,IF(F309/$H$7&lt;100000,$N$2,IF(F309/$H$7&lt;150000,$N$3,IF(F309/$H$7&lt;200000,$N$4,IF(F309/$H$7&lt;250000,$N$5,$N$6)))))</f>
        <v>0</v>
      </c>
      <c r="I309" s="23">
        <f>G309+I308-E309*IF(D309="P",1.03,1)*H309</f>
        <v>5909670.7400000002</v>
      </c>
      <c r="J309"/>
      <c r="K309" s="23"/>
      <c r="L309" s="5"/>
      <c r="M309"/>
      <c r="N309" s="25"/>
      <c r="O309"/>
      <c r="P309" s="5"/>
      <c r="Q309" s="5"/>
      <c r="R309"/>
      <c r="S309"/>
      <c r="T309"/>
    </row>
    <row r="310" ht="12.75">
      <c r="A310" s="26">
        <v>45336</v>
      </c>
      <c r="B310"/>
      <c r="C310" s="21"/>
      <c r="D310" s="1"/>
      <c r="E310" s="23"/>
      <c r="F310" s="23">
        <f>SUM($E$11:E310)</f>
        <v>4313781.5433133282</v>
      </c>
      <c r="G310" s="23">
        <v>228605.67000000001</v>
      </c>
      <c r="H310" s="24">
        <f>IF(F310/$H$7&lt;50000,$N$1,IF(F310/$H$7&lt;100000,$N$2,IF(F310/$H$7&lt;150000,$N$3,IF(F310/$H$7&lt;200000,$N$4,IF(F310/$H$7&lt;250000,$N$5,$N$6)))))</f>
        <v>0</v>
      </c>
      <c r="I310" s="23">
        <f>G310+I309-E310*IF(D310="P",1.03,1)*H310</f>
        <v>6138276.4100000001</v>
      </c>
      <c r="J310"/>
      <c r="K310" s="23"/>
      <c r="L310" s="5"/>
      <c r="M310"/>
      <c r="N310" s="25"/>
      <c r="O310"/>
      <c r="P310" s="5"/>
      <c r="Q310" s="5"/>
      <c r="R310"/>
      <c r="S310"/>
      <c r="T310"/>
    </row>
    <row r="311" ht="12.75">
      <c r="A311" s="26">
        <v>45345</v>
      </c>
      <c r="B311"/>
      <c r="C311" s="21"/>
      <c r="D311" s="1" t="s">
        <v>12</v>
      </c>
      <c r="E311" s="23">
        <v>1760.5899999999999</v>
      </c>
      <c r="F311" s="23">
        <f>SUM($E$11:E311)</f>
        <v>4315542.133313328</v>
      </c>
      <c r="G311" s="23"/>
      <c r="H311" s="24">
        <f>IF(F311/$H$7&lt;50000,$N$1,IF(F311/$H$7&lt;100000,$N$2,IF(F311/$H$7&lt;150000,$N$3,IF(F311/$H$7&lt;200000,$N$4,IF(F311/$H$7&lt;250000,$N$5,$N$6)))))</f>
        <v>0</v>
      </c>
      <c r="I311" s="23">
        <f>G311+I310-E311*IF(D311="P",1.03,1)*H311</f>
        <v>6138276.4100000001</v>
      </c>
      <c r="J311"/>
      <c r="K311" s="23"/>
      <c r="L311" s="5"/>
      <c r="M311"/>
      <c r="N311" s="25"/>
      <c r="O311"/>
      <c r="P311" s="5"/>
      <c r="Q311" s="5"/>
      <c r="R311"/>
      <c r="S311"/>
      <c r="T311"/>
    </row>
    <row r="312" ht="12.75">
      <c r="A312" s="26">
        <v>45345</v>
      </c>
      <c r="B312"/>
      <c r="C312" s="21"/>
      <c r="D312" s="1" t="s">
        <v>12</v>
      </c>
      <c r="E312" s="23">
        <v>5249.6000000000004</v>
      </c>
      <c r="F312" s="23">
        <f>SUM($E$11:E312)</f>
        <v>4320791.7333133277</v>
      </c>
      <c r="G312" s="23"/>
      <c r="H312" s="24">
        <f>IF(F312/$H$7&lt;50000,$N$1,IF(F312/$H$7&lt;100000,$N$2,IF(F312/$H$7&lt;150000,$N$3,IF(F312/$H$7&lt;200000,$N$4,IF(F312/$H$7&lt;250000,$N$5,$N$6)))))</f>
        <v>0</v>
      </c>
      <c r="I312" s="23">
        <f>G312+I311-E312*IF(D312="P",1.03,1)*H312</f>
        <v>6138276.4100000001</v>
      </c>
      <c r="J312"/>
      <c r="K312" s="23"/>
      <c r="L312" s="5"/>
      <c r="M312"/>
      <c r="N312" s="25"/>
      <c r="O312"/>
      <c r="P312" s="5"/>
      <c r="Q312" s="5"/>
      <c r="R312"/>
      <c r="S312"/>
      <c r="T312"/>
    </row>
    <row r="313" ht="12.75">
      <c r="A313" s="26">
        <v>45345</v>
      </c>
      <c r="B313"/>
      <c r="C313" s="21"/>
      <c r="D313" s="1" t="s">
        <v>12</v>
      </c>
      <c r="E313" s="23">
        <v>300.89999999999998</v>
      </c>
      <c r="F313" s="23">
        <f>SUM($E$11:E313)</f>
        <v>4321092.633313328</v>
      </c>
      <c r="G313" s="23"/>
      <c r="H313" s="24">
        <f>IF(F313/$H$7&lt;50000,$N$1,IF(F313/$H$7&lt;100000,$N$2,IF(F313/$H$7&lt;150000,$N$3,IF(F313/$H$7&lt;200000,$N$4,IF(F313/$H$7&lt;250000,$N$5,$N$6)))))</f>
        <v>0</v>
      </c>
      <c r="I313" s="23">
        <f>G313+I312-E313*IF(D313="P",1.03,1)*H313</f>
        <v>6138276.4100000001</v>
      </c>
      <c r="J313"/>
      <c r="K313" s="23"/>
      <c r="L313" s="5"/>
      <c r="M313"/>
      <c r="N313" s="25"/>
      <c r="O313"/>
      <c r="P313" s="5"/>
      <c r="Q313" s="5"/>
      <c r="R313"/>
      <c r="S313"/>
      <c r="T313"/>
    </row>
    <row r="314" ht="12.75">
      <c r="A314" s="26">
        <v>45349</v>
      </c>
      <c r="B314"/>
      <c r="C314"/>
      <c r="D314" s="1" t="s">
        <v>12</v>
      </c>
      <c r="E314" s="23">
        <v>23600</v>
      </c>
      <c r="F314" s="23">
        <f>SUM($E$11:E314)</f>
        <v>4344692.633313328</v>
      </c>
      <c r="G314" s="23"/>
      <c r="H314" s="24">
        <f>IF(F314/$H$7&lt;50000,$N$1,IF(F314/$H$7&lt;100000,$N$2,IF(F314/$H$7&lt;150000,$N$3,IF(F314/$H$7&lt;200000,$N$4,IF(F314/$H$7&lt;250000,$N$5,$N$6)))))</f>
        <v>0</v>
      </c>
      <c r="I314" s="23">
        <f>G314+I313-E314*IF(D314="P",1.03,1)*H314</f>
        <v>6138276.4100000001</v>
      </c>
      <c r="J314"/>
      <c r="K314" s="23"/>
      <c r="L314" s="5"/>
      <c r="M314"/>
      <c r="N314" s="25"/>
      <c r="O314"/>
      <c r="P314" s="5"/>
      <c r="Q314" s="5"/>
      <c r="R314"/>
      <c r="S314"/>
      <c r="T314"/>
    </row>
    <row r="315" ht="12.75">
      <c r="A315" s="26">
        <v>45356</v>
      </c>
      <c r="B315"/>
      <c r="C315"/>
      <c r="D315" s="1" t="s">
        <v>12</v>
      </c>
      <c r="E315" s="23">
        <v>652.79999999999995</v>
      </c>
      <c r="F315" s="23">
        <f>SUM($E$11:E315)</f>
        <v>4345345.4333133278</v>
      </c>
      <c r="G315" s="23"/>
      <c r="H315" s="24">
        <f>IF(F315/$H$7&lt;50000,$N$1,IF(F315/$H$7&lt;100000,$N$2,IF(F315/$H$7&lt;150000,$N$3,IF(F315/$H$7&lt;200000,$N$4,IF(F315/$H$7&lt;250000,$N$5,$N$6)))))</f>
        <v>0</v>
      </c>
      <c r="I315" s="23">
        <f>G315+I314-E315*IF(D315="P",1.03,1)*H315</f>
        <v>6138276.4100000001</v>
      </c>
      <c r="J315"/>
      <c r="K315" s="23"/>
      <c r="L315" s="5"/>
      <c r="M315"/>
      <c r="N315" s="25"/>
      <c r="O315"/>
      <c r="P315" s="5"/>
      <c r="Q315" s="5"/>
      <c r="R315"/>
      <c r="S315"/>
      <c r="T315"/>
    </row>
    <row r="316" ht="12.75">
      <c r="A316" s="26">
        <v>45356</v>
      </c>
      <c r="B316"/>
      <c r="C316"/>
      <c r="D316" s="1" t="s">
        <v>12</v>
      </c>
      <c r="E316" s="23">
        <v>102503.13</v>
      </c>
      <c r="F316" s="23">
        <f>SUM($E$11:E316)</f>
        <v>4447848.5633133277</v>
      </c>
      <c r="G316" s="23"/>
      <c r="H316" s="24">
        <f>IF(F316/$H$7&lt;50000,$N$1,IF(F316/$H$7&lt;100000,$N$2,IF(F316/$H$7&lt;150000,$N$3,IF(F316/$H$7&lt;200000,$N$4,IF(F316/$H$7&lt;250000,$N$5,$N$6)))))</f>
        <v>0</v>
      </c>
      <c r="I316" s="23">
        <f>G316+I315-E316*IF(D316="P",1.03,1)*H316</f>
        <v>6138276.4100000001</v>
      </c>
      <c r="J316"/>
      <c r="K316" s="23"/>
      <c r="L316" s="5"/>
      <c r="M316"/>
      <c r="N316" s="25"/>
      <c r="O316"/>
      <c r="P316" s="5"/>
      <c r="Q316" s="5"/>
      <c r="R316"/>
      <c r="S316"/>
      <c r="T316"/>
    </row>
    <row r="317" ht="12.75">
      <c r="A317" s="26">
        <v>45365</v>
      </c>
      <c r="B317"/>
      <c r="C317"/>
      <c r="D317" s="1" t="s">
        <v>12</v>
      </c>
      <c r="E317" s="23">
        <v>19999.209999999999</v>
      </c>
      <c r="F317" s="23">
        <f>SUM($E$11:E317)</f>
        <v>4467847.7733133277</v>
      </c>
      <c r="G317" s="23"/>
      <c r="H317" s="24">
        <f>IF(F317/$H$7&lt;50000,$N$1,IF(F317/$H$7&lt;100000,$N$2,IF(F317/$H$7&lt;150000,$N$3,IF(F317/$H$7&lt;200000,$N$4,IF(F317/$H$7&lt;250000,$N$5,$N$6)))))</f>
        <v>0</v>
      </c>
      <c r="I317" s="23">
        <f>G317+I316-E317*IF(D317="P",1.03,1)*H317</f>
        <v>6138276.4100000001</v>
      </c>
      <c r="J317"/>
      <c r="K317" s="23"/>
      <c r="L317" s="5"/>
      <c r="M317"/>
      <c r="N317" s="25"/>
      <c r="O317"/>
      <c r="P317" s="5"/>
      <c r="Q317" s="5"/>
      <c r="R317"/>
      <c r="S317"/>
      <c r="T317"/>
    </row>
    <row r="318" ht="12.75">
      <c r="A318" s="26">
        <v>45365</v>
      </c>
      <c r="B318"/>
      <c r="C318"/>
      <c r="D318" s="1" t="s">
        <v>12</v>
      </c>
      <c r="E318" s="23">
        <v>13484.4</v>
      </c>
      <c r="F318" s="23">
        <f>SUM($E$11:E318)</f>
        <v>4481332.1733133281</v>
      </c>
      <c r="G318" s="23"/>
      <c r="H318" s="24">
        <f>IF(F318/$H$7&lt;50000,$N$1,IF(F318/$H$7&lt;100000,$N$2,IF(F318/$H$7&lt;150000,$N$3,IF(F318/$H$7&lt;200000,$N$4,IF(F318/$H$7&lt;250000,$N$5,$N$6)))))</f>
        <v>0</v>
      </c>
      <c r="I318" s="23">
        <f>G318+I317-E318*IF(D318="P",1.03,1)*H318</f>
        <v>6138276.4100000001</v>
      </c>
      <c r="J318"/>
      <c r="K318" s="23"/>
      <c r="L318" s="5"/>
      <c r="M318"/>
      <c r="N318" s="25"/>
      <c r="O318"/>
      <c r="P318" s="5"/>
      <c r="Q318" s="5"/>
      <c r="R318"/>
      <c r="S318"/>
      <c r="T318"/>
    </row>
    <row r="319" ht="12.75">
      <c r="A319" s="26">
        <v>45365</v>
      </c>
      <c r="B319"/>
      <c r="C319"/>
      <c r="D319" s="1" t="s">
        <v>12</v>
      </c>
      <c r="E319" s="23">
        <v>78643.199999999997</v>
      </c>
      <c r="F319" s="23">
        <f>SUM($E$11:E319)</f>
        <v>4559975.3733133283</v>
      </c>
      <c r="G319" s="23"/>
      <c r="H319" s="24">
        <f>IF(F319/$H$7&lt;50000,$N$1,IF(F319/$H$7&lt;100000,$N$2,IF(F319/$H$7&lt;150000,$N$3,IF(F319/$H$7&lt;200000,$N$4,IF(F319/$H$7&lt;250000,$N$5,$N$6)))))</f>
        <v>0</v>
      </c>
      <c r="I319" s="23">
        <f>G319+I318-E319*IF(D319="P",1.03,1)*H319</f>
        <v>6138276.4100000001</v>
      </c>
      <c r="J319"/>
      <c r="K319" s="23"/>
      <c r="L319" s="5"/>
      <c r="M319"/>
      <c r="N319" s="25"/>
      <c r="O319"/>
      <c r="P319" s="5"/>
      <c r="Q319" s="5"/>
      <c r="R319"/>
      <c r="S319"/>
      <c r="T319"/>
    </row>
    <row r="320" ht="12.75">
      <c r="A320" s="26">
        <v>45365</v>
      </c>
      <c r="B320"/>
      <c r="C320"/>
      <c r="D320" s="1" t="s">
        <v>12</v>
      </c>
      <c r="E320" s="23">
        <v>4000</v>
      </c>
      <c r="F320" s="23">
        <f>SUM($E$11:E320)</f>
        <v>4563975.3733133283</v>
      </c>
      <c r="G320" s="23"/>
      <c r="H320" s="24">
        <f>IF(F320/$H$7&lt;50000,$N$1,IF(F320/$H$7&lt;100000,$N$2,IF(F320/$H$7&lt;150000,$N$3,IF(F320/$H$7&lt;200000,$N$4,IF(F320/$H$7&lt;250000,$N$5,$N$6)))))</f>
        <v>0</v>
      </c>
      <c r="I320" s="23">
        <f>G320+I319-E320*IF(D320="P",1.03,1)*H320</f>
        <v>6138276.4100000001</v>
      </c>
      <c r="J320"/>
      <c r="K320" s="23"/>
      <c r="L320" s="5"/>
      <c r="M320"/>
      <c r="N320" s="25"/>
      <c r="O320"/>
      <c r="P320" s="5"/>
      <c r="Q320" s="5"/>
      <c r="R320"/>
      <c r="S320"/>
      <c r="T320"/>
    </row>
    <row r="321" ht="12.75">
      <c r="A321" s="26">
        <v>45365</v>
      </c>
      <c r="B321"/>
      <c r="C321"/>
      <c r="D321" s="1" t="s">
        <v>12</v>
      </c>
      <c r="E321" s="23">
        <v>3760</v>
      </c>
      <c r="F321" s="23">
        <f>SUM($E$11:E321)</f>
        <v>4567735.3733133283</v>
      </c>
      <c r="G321" s="23"/>
      <c r="H321" s="24">
        <f>IF(F321/$H$7&lt;50000,$N$1,IF(F321/$H$7&lt;100000,$N$2,IF(F321/$H$7&lt;150000,$N$3,IF(F321/$H$7&lt;200000,$N$4,IF(F321/$H$7&lt;250000,$N$5,$N$6)))))</f>
        <v>0</v>
      </c>
      <c r="I321" s="23">
        <f>G321+I320-E321*IF(D321="P",1.03,1)*H321</f>
        <v>6138276.4100000001</v>
      </c>
      <c r="J321"/>
      <c r="K321" s="23"/>
      <c r="L321" s="5"/>
      <c r="M321"/>
      <c r="N321" s="25"/>
      <c r="O321"/>
      <c r="P321" s="5"/>
      <c r="Q321" s="5"/>
      <c r="R321"/>
      <c r="S321"/>
      <c r="T321"/>
    </row>
    <row r="322" ht="12.75">
      <c r="A322" s="26">
        <v>45365</v>
      </c>
      <c r="B322"/>
      <c r="C322"/>
      <c r="D322" s="1" t="s">
        <v>12</v>
      </c>
      <c r="E322" s="23">
        <v>335.99000000000001</v>
      </c>
      <c r="F322" s="23">
        <f>SUM($E$11:E322)</f>
        <v>4568071.3633133285</v>
      </c>
      <c r="G322" s="23"/>
      <c r="H322" s="24">
        <f>IF(F322/$H$7&lt;50000,$N$1,IF(F322/$H$7&lt;100000,$N$2,IF(F322/$H$7&lt;150000,$N$3,IF(F322/$H$7&lt;200000,$N$4,IF(F322/$H$7&lt;250000,$N$5,$N$6)))))</f>
        <v>0</v>
      </c>
      <c r="I322" s="23">
        <f>G322+I321-E322*IF(D322="P",1.03,1)*H322</f>
        <v>6138276.4100000001</v>
      </c>
      <c r="J322"/>
      <c r="K322" s="23"/>
      <c r="L322" s="5"/>
      <c r="M322"/>
      <c r="N322" s="25"/>
      <c r="O322"/>
      <c r="P322" s="5"/>
      <c r="Q322" s="5"/>
      <c r="R322"/>
      <c r="S322"/>
      <c r="T322"/>
    </row>
    <row r="323" ht="12.75">
      <c r="A323" s="26">
        <v>45372</v>
      </c>
      <c r="B323"/>
      <c r="C323"/>
      <c r="D323" s="1" t="s">
        <v>12</v>
      </c>
      <c r="E323" s="23">
        <v>79200</v>
      </c>
      <c r="F323" s="23">
        <f>SUM($E$11:E323)</f>
        <v>4647271.3633133285</v>
      </c>
      <c r="G323" s="23"/>
      <c r="H323" s="24">
        <f>IF(F323/$H$7&lt;50000,$N$1,IF(F323/$H$7&lt;100000,$N$2,IF(F323/$H$7&lt;150000,$N$3,IF(F323/$H$7&lt;200000,$N$4,IF(F323/$H$7&lt;250000,$N$5,$N$6)))))</f>
        <v>0</v>
      </c>
      <c r="I323" s="23">
        <f>G323+I322-E323*IF(D323="P",1.03,1)*H323</f>
        <v>6138276.4100000001</v>
      </c>
      <c r="J323"/>
      <c r="K323" s="23"/>
      <c r="L323" s="5"/>
      <c r="M323"/>
      <c r="N323" s="25"/>
      <c r="O323"/>
      <c r="P323" s="5"/>
      <c r="Q323" s="5"/>
      <c r="R323"/>
      <c r="S323"/>
      <c r="T323"/>
    </row>
    <row r="324" ht="12.75">
      <c r="A324" s="26">
        <v>45376</v>
      </c>
      <c r="B324"/>
      <c r="C324"/>
      <c r="D324" s="1" t="s">
        <v>12</v>
      </c>
      <c r="E324" s="23">
        <v>4656.3500000000004</v>
      </c>
      <c r="F324" s="23">
        <f>SUM($E$11:E324)</f>
        <v>4651927.7133133281</v>
      </c>
      <c r="G324" s="23"/>
      <c r="H324" s="24">
        <f>IF(F324/$H$7&lt;50000,$N$1,IF(F324/$H$7&lt;100000,$N$2,IF(F324/$H$7&lt;150000,$N$3,IF(F324/$H$7&lt;200000,$N$4,IF(F324/$H$7&lt;250000,$N$5,$N$6)))))</f>
        <v>0</v>
      </c>
      <c r="I324" s="23">
        <f>G324+I323-E324*IF(D324="P",1.03,1)*H324</f>
        <v>6138276.4100000001</v>
      </c>
      <c r="J324"/>
      <c r="K324" s="23"/>
      <c r="L324" s="5"/>
      <c r="M324"/>
      <c r="N324" s="25"/>
      <c r="O324"/>
      <c r="P324" s="5"/>
      <c r="Q324" s="5"/>
      <c r="R324"/>
      <c r="S324"/>
      <c r="T324"/>
    </row>
    <row r="325" ht="12.75">
      <c r="A325" s="26">
        <v>45378</v>
      </c>
      <c r="B325"/>
      <c r="C325"/>
      <c r="D325" s="1" t="s">
        <v>12</v>
      </c>
      <c r="E325" s="23">
        <v>22080</v>
      </c>
      <c r="F325" s="23">
        <f>SUM($E$11:E325)</f>
        <v>4674007.7133133281</v>
      </c>
      <c r="G325" s="23"/>
      <c r="H325" s="24">
        <f>IF(F325/$H$7&lt;50000,$N$1,IF(F325/$H$7&lt;100000,$N$2,IF(F325/$H$7&lt;150000,$N$3,IF(F325/$H$7&lt;200000,$N$4,IF(F325/$H$7&lt;250000,$N$5,$N$6)))))</f>
        <v>0</v>
      </c>
      <c r="I325" s="23">
        <f>G325+I324-E325*IF(D325="P",1.03,1)*H325</f>
        <v>6138276.4100000001</v>
      </c>
      <c r="J325"/>
      <c r="K325" s="23"/>
      <c r="L325" s="5"/>
      <c r="M325"/>
      <c r="N325" s="25"/>
      <c r="O325"/>
      <c r="P325" s="5"/>
      <c r="Q325" s="5"/>
      <c r="R325"/>
      <c r="S325"/>
      <c r="T325"/>
    </row>
    <row r="326" ht="12.75">
      <c r="A326" s="26">
        <v>45379</v>
      </c>
      <c r="B326"/>
      <c r="C326"/>
      <c r="D326" s="1" t="s">
        <v>12</v>
      </c>
      <c r="E326" s="23">
        <f>197000/7.75</f>
        <v>25419.354838709678</v>
      </c>
      <c r="F326" s="23">
        <f>SUM($E$11:E326)</f>
        <v>4699427.0681520374</v>
      </c>
      <c r="G326" s="23"/>
      <c r="H326" s="24">
        <f>IF(F326/$H$7&lt;50000,$N$1,IF(F326/$H$7&lt;100000,$N$2,IF(F326/$H$7&lt;150000,$N$3,IF(F326/$H$7&lt;200000,$N$4,IF(F326/$H$7&lt;250000,$N$5,$N$6)))))</f>
        <v>0</v>
      </c>
      <c r="I326" s="23">
        <f>G326+I325-E326*IF(D326="P",1.03,1)*H326</f>
        <v>6138276.4100000001</v>
      </c>
      <c r="J326" t="s">
        <v>27</v>
      </c>
      <c r="K326" s="23"/>
      <c r="L326" s="5"/>
      <c r="M326"/>
      <c r="N326" s="25"/>
      <c r="O326"/>
      <c r="P326" s="5"/>
      <c r="Q326" s="5"/>
      <c r="R326"/>
      <c r="S326"/>
      <c r="T326"/>
    </row>
    <row r="327" ht="12.75">
      <c r="A327" s="26">
        <v>45390</v>
      </c>
      <c r="B327"/>
      <c r="C327"/>
      <c r="D327" s="1" t="s">
        <v>12</v>
      </c>
      <c r="E327" s="23">
        <f>39900/7.75</f>
        <v>5148.3870967741932</v>
      </c>
      <c r="F327" s="23">
        <f>SUM($E$11:E327)</f>
        <v>4704575.4552488113</v>
      </c>
      <c r="G327" s="23"/>
      <c r="H327" s="24">
        <f>IF(F327/$H$7&lt;50000,$N$1,IF(F327/$H$7&lt;100000,$N$2,IF(F327/$H$7&lt;150000,$N$3,IF(F327/$H$7&lt;200000,$N$4,IF(F327/$H$7&lt;250000,$N$5,$N$6)))))</f>
        <v>0</v>
      </c>
      <c r="I327" s="23">
        <f>G327+I326-E327*IF(D327="P",1.03,1)*H327</f>
        <v>6138276.4100000001</v>
      </c>
      <c r="J327"/>
      <c r="K327" s="23"/>
      <c r="L327" s="5"/>
      <c r="M327"/>
      <c r="N327" s="25"/>
      <c r="O327"/>
      <c r="P327" s="5"/>
      <c r="Q327" s="5"/>
      <c r="R327"/>
      <c r="S327"/>
      <c r="T327"/>
    </row>
    <row r="328" ht="12.75">
      <c r="A328" s="26">
        <v>45394</v>
      </c>
      <c r="B328"/>
      <c r="C328"/>
      <c r="D328" s="1" t="s">
        <v>12</v>
      </c>
      <c r="E328" s="23">
        <v>20650</v>
      </c>
      <c r="F328" s="23">
        <f>SUM($E$11:E328)</f>
        <v>4725225.4552488113</v>
      </c>
      <c r="G328" s="23"/>
      <c r="H328" s="24">
        <f>IF(F328/$H$7&lt;50000,$N$1,IF(F328/$H$7&lt;100000,$N$2,IF(F328/$H$7&lt;150000,$N$3,IF(F328/$H$7&lt;200000,$N$4,IF(F328/$H$7&lt;250000,$N$5,$N$6)))))</f>
        <v>0</v>
      </c>
      <c r="I328" s="23">
        <f>G328+I327-E328*IF(D328="P",1.03,1)*H328</f>
        <v>6138276.4100000001</v>
      </c>
      <c r="J328"/>
      <c r="K328" s="23"/>
      <c r="L328" s="5"/>
      <c r="M328"/>
      <c r="N328" s="25"/>
      <c r="O328"/>
      <c r="P328" s="5"/>
      <c r="Q328" s="5"/>
      <c r="R328"/>
      <c r="S328"/>
      <c r="T328"/>
    </row>
    <row r="329" ht="12.75">
      <c r="A329" s="26">
        <v>45406</v>
      </c>
      <c r="B329"/>
      <c r="C329"/>
      <c r="D329" s="1" t="s">
        <v>12</v>
      </c>
      <c r="E329" s="23">
        <f>2000</f>
        <v>2000</v>
      </c>
      <c r="F329" s="23">
        <f>SUM($E$11:E329)</f>
        <v>4727225.4552488113</v>
      </c>
      <c r="G329" s="23"/>
      <c r="H329" s="24">
        <f>IF(F329/$H$7&lt;50000,$N$1,IF(F329/$H$7&lt;100000,$N$2,IF(F329/$H$7&lt;150000,$N$3,IF(F329/$H$7&lt;200000,$N$4,IF(F329/$H$7&lt;250000,$N$5,$N$6)))))</f>
        <v>0</v>
      </c>
      <c r="I329" s="23">
        <f>G329+I328-E329*IF(D329="P",1.03,1)*H329</f>
        <v>6138276.4100000001</v>
      </c>
      <c r="J329"/>
      <c r="K329" s="23"/>
      <c r="L329" s="5"/>
      <c r="M329"/>
      <c r="N329" s="25"/>
      <c r="O329"/>
      <c r="P329" s="5"/>
      <c r="Q329" s="5"/>
      <c r="R329"/>
      <c r="S329"/>
      <c r="T329"/>
    </row>
    <row r="330" ht="12.75">
      <c r="A330" s="26">
        <v>45406</v>
      </c>
      <c r="B330"/>
      <c r="C330"/>
      <c r="D330" s="1" t="s">
        <v>12</v>
      </c>
      <c r="E330" s="23">
        <f>2270+196+3008+3434.2</f>
        <v>8908.2000000000007</v>
      </c>
      <c r="F330" s="23">
        <f>SUM($E$11:E330)</f>
        <v>4736133.6552488115</v>
      </c>
      <c r="G330" s="23"/>
      <c r="H330" s="24">
        <f>IF(F330/$H$7&lt;50000,$N$1,IF(F330/$H$7&lt;100000,$N$2,IF(F330/$H$7&lt;150000,$N$3,IF(F330/$H$7&lt;200000,$N$4,IF(F330/$H$7&lt;250000,$N$5,$N$6)))))</f>
        <v>0</v>
      </c>
      <c r="I330" s="23">
        <f>G330+I329-E330*IF(D330="P",1.03,1)*H330</f>
        <v>6138276.4100000001</v>
      </c>
      <c r="J330"/>
      <c r="K330" s="23"/>
      <c r="L330" s="5"/>
      <c r="M330"/>
      <c r="N330" s="25"/>
      <c r="O330"/>
      <c r="P330" s="5"/>
      <c r="Q330" s="5"/>
      <c r="R330"/>
      <c r="S330"/>
      <c r="T330"/>
    </row>
    <row r="331" ht="12.75">
      <c r="A331" s="26">
        <v>45406</v>
      </c>
      <c r="B331"/>
      <c r="C331"/>
      <c r="D331" s="1" t="s">
        <v>12</v>
      </c>
      <c r="E331" s="23">
        <f>29491.2</f>
        <v>29491.200000000001</v>
      </c>
      <c r="F331" s="23">
        <f>SUM($E$11:E331)</f>
        <v>4765624.8552488117</v>
      </c>
      <c r="G331" s="23"/>
      <c r="H331" s="24">
        <f>IF(F331/$H$7&lt;50000,$N$1,IF(F331/$H$7&lt;100000,$N$2,IF(F331/$H$7&lt;150000,$N$3,IF(F331/$H$7&lt;200000,$N$4,IF(F331/$H$7&lt;250000,$N$5,$N$6)))))</f>
        <v>0</v>
      </c>
      <c r="I331" s="23">
        <f>G331+I330-E331*IF(D331="P",1.03,1)*H331</f>
        <v>6138276.4100000001</v>
      </c>
      <c r="J331"/>
      <c r="K331" s="23"/>
      <c r="L331" s="5"/>
      <c r="M331"/>
      <c r="N331" s="25"/>
      <c r="O331"/>
      <c r="P331" s="5"/>
      <c r="Q331" s="5"/>
      <c r="R331"/>
      <c r="S331"/>
      <c r="T331"/>
    </row>
    <row r="332" ht="12.75">
      <c r="A332" s="26">
        <v>45406</v>
      </c>
      <c r="B332"/>
      <c r="C332"/>
      <c r="D332" s="1" t="s">
        <v>12</v>
      </c>
      <c r="E332" s="23">
        <f>799.97+1599.94+3999.84</f>
        <v>6399.75</v>
      </c>
      <c r="F332" s="23">
        <f>SUM($E$11:E332)</f>
        <v>4772024.6052488117</v>
      </c>
      <c r="G332" s="23"/>
      <c r="H332" s="24">
        <f>IF(F332/$H$7&lt;50000,$N$1,IF(F332/$H$7&lt;100000,$N$2,IF(F332/$H$7&lt;150000,$N$3,IF(F332/$H$7&lt;200000,$N$4,IF(F332/$H$7&lt;250000,$N$5,$N$6)))))</f>
        <v>0</v>
      </c>
      <c r="I332" s="23">
        <f>G332+I331-E332*IF(D332="P",1.03,1)*H332</f>
        <v>6138276.4100000001</v>
      </c>
      <c r="J332"/>
      <c r="K332" s="23"/>
      <c r="L332" s="5"/>
      <c r="M332"/>
      <c r="N332" s="25"/>
      <c r="O332"/>
      <c r="P332" s="5"/>
      <c r="Q332" s="5"/>
      <c r="R332"/>
      <c r="S332"/>
      <c r="T332"/>
    </row>
    <row r="333" ht="12.75">
      <c r="A333" s="26">
        <v>45408</v>
      </c>
      <c r="B333"/>
      <c r="C333"/>
      <c r="D333" s="1" t="s">
        <v>12</v>
      </c>
      <c r="E333" s="23">
        <v>11800</v>
      </c>
      <c r="F333" s="23">
        <f>SUM($E$11:E333)</f>
        <v>4783824.6052488117</v>
      </c>
      <c r="G333" s="23"/>
      <c r="H333" s="24">
        <f>IF(F333/$H$7&lt;50000,$N$1,IF(F333/$H$7&lt;100000,$N$2,IF(F333/$H$7&lt;150000,$N$3,IF(F333/$H$7&lt;200000,$N$4,IF(F333/$H$7&lt;250000,$N$5,$N$6)))))</f>
        <v>0</v>
      </c>
      <c r="I333" s="23">
        <f>G333+I332-E333*IF(D333="P",1.03,1)*H333</f>
        <v>6138276.4100000001</v>
      </c>
      <c r="J333"/>
      <c r="K333" s="23"/>
      <c r="L333" s="5"/>
      <c r="M333"/>
      <c r="N333" s="25"/>
      <c r="O333"/>
      <c r="P333" s="5"/>
      <c r="Q333" s="5"/>
      <c r="R333"/>
      <c r="S333"/>
      <c r="T333"/>
    </row>
    <row r="334" ht="12.75">
      <c r="A334" s="26">
        <v>45411</v>
      </c>
      <c r="B334"/>
      <c r="C334"/>
      <c r="D334" s="1" t="s">
        <v>12</v>
      </c>
      <c r="E334" s="23">
        <f>197000/7.75</f>
        <v>25419.354838709678</v>
      </c>
      <c r="F334" s="23">
        <f>SUM($E$11:E334)</f>
        <v>4809243.960087521</v>
      </c>
      <c r="G334" s="23"/>
      <c r="H334" s="24">
        <f>IF(F334/$H$7&lt;50000,$N$1,IF(F334/$H$7&lt;100000,$N$2,IF(F334/$H$7&lt;150000,$N$3,IF(F334/$H$7&lt;200000,$N$4,IF(F334/$H$7&lt;250000,$N$5,$N$6)))))</f>
        <v>0</v>
      </c>
      <c r="I334" s="23">
        <f>G334+I333-E334*IF(D334="P",1.03,1)*H334</f>
        <v>6138276.4100000001</v>
      </c>
      <c r="J334" t="s">
        <v>28</v>
      </c>
      <c r="K334" s="23"/>
      <c r="L334" s="5"/>
      <c r="M334"/>
      <c r="N334" s="25"/>
      <c r="O334"/>
      <c r="P334" s="5"/>
      <c r="Q334" s="5"/>
      <c r="R334"/>
      <c r="S334"/>
      <c r="T334"/>
    </row>
    <row r="335" ht="12.75">
      <c r="A335" s="26">
        <v>45411</v>
      </c>
      <c r="B335"/>
      <c r="C335"/>
      <c r="D335" s="1" t="s">
        <v>12</v>
      </c>
      <c r="E335" s="23">
        <v>10000</v>
      </c>
      <c r="F335" s="23">
        <f>SUM($E$11:E335)</f>
        <v>4819243.960087521</v>
      </c>
      <c r="G335" s="23"/>
      <c r="H335" s="24">
        <f>IF(F335/$H$7&lt;50000,$N$1,IF(F335/$H$7&lt;100000,$N$2,IF(F335/$H$7&lt;150000,$N$3,IF(F335/$H$7&lt;200000,$N$4,IF(F335/$H$7&lt;250000,$N$5,$N$6)))))</f>
        <v>0</v>
      </c>
      <c r="I335" s="23">
        <f>G335+I334-E335*IF(D335="P",1.03,1)*H335</f>
        <v>6138276.4100000001</v>
      </c>
      <c r="J335"/>
      <c r="K335" s="23"/>
      <c r="L335" s="5"/>
      <c r="M335"/>
      <c r="N335" s="25"/>
      <c r="O335"/>
      <c r="P335" s="5"/>
      <c r="Q335" s="5"/>
      <c r="R335"/>
      <c r="S335"/>
      <c r="T335"/>
    </row>
    <row r="336" ht="12.75">
      <c r="A336" s="26">
        <v>45418</v>
      </c>
      <c r="B336"/>
      <c r="C336"/>
      <c r="D336" s="1" t="s">
        <v>12</v>
      </c>
      <c r="E336" s="23">
        <v>7822.8699999999999</v>
      </c>
      <c r="F336" s="23">
        <f>SUM($E$11:E336)</f>
        <v>4827066.8300875211</v>
      </c>
      <c r="G336" s="23"/>
      <c r="H336" s="24">
        <f>IF(F336/$H$7&lt;50000,$N$1,IF(F336/$H$7&lt;100000,$N$2,IF(F336/$H$7&lt;150000,$N$3,IF(F336/$H$7&lt;200000,$N$4,IF(F336/$H$7&lt;250000,$N$5,$N$6)))))</f>
        <v>0</v>
      </c>
      <c r="I336" s="23">
        <f>G336+I335-E336*IF(D336="P",1.03,1)*H336</f>
        <v>6138276.4100000001</v>
      </c>
      <c r="J336"/>
      <c r="K336" s="23"/>
      <c r="L336" s="5"/>
      <c r="M336"/>
      <c r="N336" s="25"/>
      <c r="O336"/>
      <c r="P336" s="5"/>
      <c r="Q336" s="5"/>
      <c r="R336"/>
      <c r="S336"/>
      <c r="T336"/>
    </row>
    <row r="337" ht="12.75">
      <c r="A337" s="26">
        <v>45419</v>
      </c>
      <c r="B337"/>
      <c r="C337"/>
      <c r="D337" s="1" t="s">
        <v>12</v>
      </c>
      <c r="E337" s="23">
        <v>686</v>
      </c>
      <c r="F337" s="23">
        <f>SUM($E$11:E337)</f>
        <v>4827752.8300875211</v>
      </c>
      <c r="G337" s="23"/>
      <c r="H337" s="24">
        <f>IF(F337/$H$7&lt;50000,$N$1,IF(F337/$H$7&lt;100000,$N$2,IF(F337/$H$7&lt;150000,$N$3,IF(F337/$H$7&lt;200000,$N$4,IF(F337/$H$7&lt;250000,$N$5,$N$6)))))</f>
        <v>0</v>
      </c>
      <c r="I337" s="23">
        <f>G337+I336-E337*IF(D337="P",1.03,1)*H337</f>
        <v>6138276.4100000001</v>
      </c>
      <c r="J337"/>
      <c r="K337" s="23"/>
      <c r="L337" s="5"/>
      <c r="M337"/>
      <c r="N337" s="25"/>
      <c r="O337"/>
      <c r="P337" s="5"/>
      <c r="Q337" s="5"/>
      <c r="R337"/>
      <c r="S337"/>
      <c r="T337"/>
    </row>
    <row r="338" ht="12.75">
      <c r="A338" s="26">
        <v>45420</v>
      </c>
      <c r="B338"/>
      <c r="C338"/>
      <c r="D338" s="1" t="s">
        <v>12</v>
      </c>
      <c r="E338" s="23">
        <v>11022</v>
      </c>
      <c r="F338" s="23">
        <f>SUM($E$11:E338)</f>
        <v>4838774.8300875211</v>
      </c>
      <c r="G338" s="23"/>
      <c r="H338" s="24">
        <f>IF(F338/$H$7&lt;50000,$N$1,IF(F338/$H$7&lt;100000,$N$2,IF(F338/$H$7&lt;150000,$N$3,IF(F338/$H$7&lt;200000,$N$4,IF(F338/$H$7&lt;250000,$N$5,$N$6)))))</f>
        <v>0</v>
      </c>
      <c r="I338" s="23">
        <f>G338+I337-E338*IF(D338="P",1.03,1)*H338</f>
        <v>6138276.4100000001</v>
      </c>
      <c r="J338"/>
      <c r="K338" s="23"/>
      <c r="L338" s="5"/>
      <c r="M338"/>
      <c r="N338" s="25"/>
      <c r="O338"/>
      <c r="P338" s="5"/>
      <c r="Q338" s="5"/>
      <c r="R338"/>
      <c r="S338"/>
      <c r="T338"/>
    </row>
    <row r="339" ht="12.75">
      <c r="A339" s="26">
        <v>45421</v>
      </c>
      <c r="B339"/>
      <c r="C339"/>
      <c r="D339" s="1" t="s">
        <v>12</v>
      </c>
      <c r="E339" s="23">
        <v>1463.95</v>
      </c>
      <c r="F339" s="23">
        <f>SUM($E$11:E339)</f>
        <v>4840238.7800875213</v>
      </c>
      <c r="G339" s="23"/>
      <c r="H339" s="24">
        <f>IF(F339/$H$7&lt;50000,$N$1,IF(F339/$H$7&lt;100000,$N$2,IF(F339/$H$7&lt;150000,$N$3,IF(F339/$H$7&lt;200000,$N$4,IF(F339/$H$7&lt;250000,$N$5,$N$6)))))</f>
        <v>0</v>
      </c>
      <c r="I339" s="23">
        <f>G339+I338-E339*IF(D339="P",1.03,1)*H339</f>
        <v>6138276.4100000001</v>
      </c>
      <c r="J339"/>
      <c r="K339" s="23"/>
      <c r="L339" s="5"/>
      <c r="M339"/>
      <c r="N339" s="25"/>
      <c r="O339"/>
      <c r="P339" s="5"/>
      <c r="Q339" s="5"/>
      <c r="R339"/>
      <c r="S339"/>
      <c r="T339"/>
    </row>
    <row r="340" ht="12.75">
      <c r="A340" s="26">
        <v>45421</v>
      </c>
      <c r="B340"/>
      <c r="C340"/>
      <c r="D340" s="1" t="s">
        <v>12</v>
      </c>
      <c r="E340" s="23">
        <v>1730.1900000000001</v>
      </c>
      <c r="F340" s="23">
        <f>SUM($E$11:E340)</f>
        <v>4841968.9700875217</v>
      </c>
      <c r="G340" s="23"/>
      <c r="H340" s="24">
        <f>IF(F340/$H$7&lt;50000,$N$1,IF(F340/$H$7&lt;100000,$N$2,IF(F340/$H$7&lt;150000,$N$3,IF(F340/$H$7&lt;200000,$N$4,IF(F340/$H$7&lt;250000,$N$5,$N$6)))))</f>
        <v>0</v>
      </c>
      <c r="I340" s="23">
        <f>G340+I339-E340*IF(D340="P",1.03,1)*H340</f>
        <v>6138276.4100000001</v>
      </c>
      <c r="J340"/>
      <c r="K340" s="23"/>
      <c r="L340" s="5"/>
      <c r="M340"/>
      <c r="N340" s="25"/>
      <c r="O340"/>
      <c r="P340" s="5"/>
      <c r="Q340" s="5"/>
      <c r="R340"/>
      <c r="S340"/>
      <c r="T340"/>
    </row>
    <row r="341" ht="12.75">
      <c r="A341" s="26">
        <v>45421</v>
      </c>
      <c r="B341"/>
      <c r="C341"/>
      <c r="D341" s="1" t="s">
        <v>12</v>
      </c>
      <c r="E341" s="23">
        <v>424</v>
      </c>
      <c r="F341" s="23">
        <f>SUM($E$11:E341)</f>
        <v>4842392.9700875217</v>
      </c>
      <c r="G341" s="23"/>
      <c r="H341" s="24">
        <f>IF(F341/$H$7&lt;50000,$N$1,IF(F341/$H$7&lt;100000,$N$2,IF(F341/$H$7&lt;150000,$N$3,IF(F341/$H$7&lt;200000,$N$4,IF(F341/$H$7&lt;250000,$N$5,$N$6)))))</f>
        <v>0</v>
      </c>
      <c r="I341" s="23">
        <f>G341+I340-E341*IF(D341="P",1.03,1)*H341</f>
        <v>6138276.4100000001</v>
      </c>
      <c r="J341"/>
      <c r="K341" s="23"/>
      <c r="L341" s="5"/>
      <c r="M341"/>
      <c r="N341" s="25"/>
      <c r="O341"/>
      <c r="P341" s="5"/>
      <c r="Q341" s="5"/>
      <c r="R341"/>
      <c r="S341"/>
      <c r="T341"/>
    </row>
    <row r="342" ht="12.75">
      <c r="A342" s="26">
        <v>45421</v>
      </c>
      <c r="B342"/>
      <c r="C342"/>
      <c r="D342" s="1" t="s">
        <v>12</v>
      </c>
      <c r="E342" s="23">
        <v>2300</v>
      </c>
      <c r="F342" s="23">
        <f>SUM($E$11:E342)</f>
        <v>4844692.9700875217</v>
      </c>
      <c r="G342" s="23"/>
      <c r="H342" s="24">
        <f>IF(F342/$H$7&lt;50000,$N$1,IF(F342/$H$7&lt;100000,$N$2,IF(F342/$H$7&lt;150000,$N$3,IF(F342/$H$7&lt;200000,$N$4,IF(F342/$H$7&lt;250000,$N$5,$N$6)))))</f>
        <v>0</v>
      </c>
      <c r="I342" s="23">
        <f>G342+I341-E342*IF(D342="P",1.03,1)*H342</f>
        <v>6138276.4100000001</v>
      </c>
      <c r="J342"/>
      <c r="K342" s="23"/>
      <c r="L342" s="5"/>
      <c r="M342"/>
      <c r="N342" s="25"/>
      <c r="O342"/>
      <c r="P342" s="5"/>
      <c r="Q342" s="5"/>
      <c r="R342"/>
      <c r="S342"/>
      <c r="T342"/>
    </row>
    <row r="343" ht="12.75">
      <c r="A343" s="26">
        <v>45421</v>
      </c>
      <c r="B343"/>
      <c r="C343"/>
      <c r="D343" s="1" t="s">
        <v>12</v>
      </c>
      <c r="E343" s="23">
        <v>432.98000000000002</v>
      </c>
      <c r="F343" s="23">
        <f>SUM($E$11:E343)</f>
        <v>4845125.9500875222</v>
      </c>
      <c r="G343" s="23"/>
      <c r="H343" s="24">
        <f>IF(F343/$H$7&lt;50000,$N$1,IF(F343/$H$7&lt;100000,$N$2,IF(F343/$H$7&lt;150000,$N$3,IF(F343/$H$7&lt;200000,$N$4,IF(F343/$H$7&lt;250000,$N$5,$N$6)))))</f>
        <v>0</v>
      </c>
      <c r="I343" s="23">
        <f>G343+I342-E343*IF(D343="P",1.03,1)*H343</f>
        <v>6138276.4100000001</v>
      </c>
      <c r="J343"/>
      <c r="K343" s="23"/>
      <c r="L343" s="5"/>
      <c r="M343"/>
      <c r="N343" s="25"/>
      <c r="O343"/>
      <c r="P343" s="5"/>
      <c r="Q343" s="5"/>
      <c r="R343"/>
      <c r="S343"/>
      <c r="T343"/>
    </row>
    <row r="344" ht="12.75">
      <c r="A344" s="26">
        <v>45422</v>
      </c>
      <c r="B344"/>
      <c r="C344"/>
      <c r="D344" s="1" t="s">
        <v>12</v>
      </c>
      <c r="E344" s="23">
        <v>63</v>
      </c>
      <c r="F344" s="23">
        <f>SUM($E$11:E344)</f>
        <v>4845188.9500875222</v>
      </c>
      <c r="G344" s="23"/>
      <c r="H344" s="24">
        <f>IF(F344/$H$7&lt;50000,$N$1,IF(F344/$H$7&lt;100000,$N$2,IF(F344/$H$7&lt;150000,$N$3,IF(F344/$H$7&lt;200000,$N$4,IF(F344/$H$7&lt;250000,$N$5,$N$6)))))</f>
        <v>0</v>
      </c>
      <c r="I344" s="23">
        <f>G344+I343-E344*IF(D344="P",1.03,1)*H344</f>
        <v>6138276.4100000001</v>
      </c>
      <c r="J344"/>
      <c r="K344" s="23"/>
      <c r="L344" s="5"/>
      <c r="M344"/>
      <c r="N344" s="25"/>
      <c r="O344"/>
      <c r="P344" s="5"/>
      <c r="Q344" s="5"/>
      <c r="R344"/>
      <c r="S344"/>
      <c r="T344"/>
    </row>
    <row r="345" ht="12.75">
      <c r="A345" s="26">
        <v>45427</v>
      </c>
      <c r="B345"/>
      <c r="C345"/>
      <c r="D345" s="1" t="s">
        <v>12</v>
      </c>
      <c r="E345" s="23">
        <v>16900</v>
      </c>
      <c r="F345" s="23">
        <f>SUM($E$11:E345)</f>
        <v>4862088.9500875222</v>
      </c>
      <c r="G345" s="23"/>
      <c r="H345" s="24">
        <f>IF(F345/$H$7&lt;50000,$N$1,IF(F345/$H$7&lt;100000,$N$2,IF(F345/$H$7&lt;150000,$N$3,IF(F345/$H$7&lt;200000,$N$4,IF(F345/$H$7&lt;250000,$N$5,$N$6)))))</f>
        <v>0</v>
      </c>
      <c r="I345" s="23">
        <f>G345+I344-E345*IF(D345="P",1.03,1)*H345</f>
        <v>6138276.4100000001</v>
      </c>
      <c r="J345"/>
      <c r="K345" s="23"/>
      <c r="L345" s="5"/>
      <c r="M345"/>
      <c r="N345" s="25"/>
      <c r="O345"/>
      <c r="P345" s="5"/>
      <c r="Q345" s="5"/>
      <c r="R345"/>
      <c r="S345"/>
      <c r="T345"/>
    </row>
    <row r="346" ht="12.75">
      <c r="A346" s="26">
        <v>45427</v>
      </c>
      <c r="B346"/>
      <c r="C346"/>
      <c r="D346" s="1" t="s">
        <v>12</v>
      </c>
      <c r="E346" s="23">
        <v>3459</v>
      </c>
      <c r="F346" s="23">
        <f>SUM($E$11:E346)</f>
        <v>4865547.9500875222</v>
      </c>
      <c r="G346" s="23"/>
      <c r="H346" s="24">
        <f>IF(F346/$H$7&lt;50000,$N$1,IF(F346/$H$7&lt;100000,$N$2,IF(F346/$H$7&lt;150000,$N$3,IF(F346/$H$7&lt;200000,$N$4,IF(F346/$H$7&lt;250000,$N$5,$N$6)))))</f>
        <v>0</v>
      </c>
      <c r="I346" s="23">
        <f>G346+I345-E346*IF(D346="P",1.03,1)*H346</f>
        <v>6138276.4100000001</v>
      </c>
      <c r="J346"/>
      <c r="K346" s="23"/>
      <c r="L346" s="5"/>
      <c r="M346"/>
      <c r="N346" s="25"/>
      <c r="O346"/>
      <c r="P346" s="5"/>
      <c r="Q346" s="5"/>
      <c r="R346"/>
      <c r="S346"/>
      <c r="T346"/>
    </row>
    <row r="347" ht="12.75">
      <c r="A347" s="26">
        <v>45427</v>
      </c>
      <c r="B347"/>
      <c r="C347"/>
      <c r="D347" s="1" t="s">
        <v>12</v>
      </c>
      <c r="E347" s="23">
        <v>6220.4200000000001</v>
      </c>
      <c r="F347" s="23">
        <f>SUM($E$11:E347)</f>
        <v>4871768.3700875221</v>
      </c>
      <c r="G347" s="23"/>
      <c r="H347" s="24">
        <f>IF(F347/$H$7&lt;50000,$N$1,IF(F347/$H$7&lt;100000,$N$2,IF(F347/$H$7&lt;150000,$N$3,IF(F347/$H$7&lt;200000,$N$4,IF(F347/$H$7&lt;250000,$N$5,$N$6)))))</f>
        <v>0</v>
      </c>
      <c r="I347" s="23">
        <f>G347+I346-E347*IF(D347="P",1.03,1)*H347</f>
        <v>6138276.4100000001</v>
      </c>
      <c r="J347"/>
      <c r="K347" s="23"/>
      <c r="L347" s="5"/>
      <c r="M347"/>
      <c r="N347" s="25"/>
      <c r="O347"/>
      <c r="P347" s="5"/>
      <c r="Q347" s="5"/>
      <c r="R347"/>
      <c r="S347"/>
      <c r="T347"/>
    </row>
    <row r="348" ht="12.75">
      <c r="A348" s="26">
        <v>45428</v>
      </c>
      <c r="B348"/>
      <c r="C348"/>
      <c r="D348" s="1" t="s">
        <v>12</v>
      </c>
      <c r="E348" s="23">
        <v>2355</v>
      </c>
      <c r="F348" s="23">
        <f>SUM($E$11:E348)</f>
        <v>4874123.3700875221</v>
      </c>
      <c r="G348" s="23"/>
      <c r="H348" s="24">
        <f>IF(F348/$H$7&lt;50000,$N$1,IF(F348/$H$7&lt;100000,$N$2,IF(F348/$H$7&lt;150000,$N$3,IF(F348/$H$7&lt;200000,$N$4,IF(F348/$H$7&lt;250000,$N$5,$N$6)))))</f>
        <v>0</v>
      </c>
      <c r="I348" s="23">
        <f>G348+I347-E348*IF(D348="P",1.03,1)*H348</f>
        <v>6138276.4100000001</v>
      </c>
      <c r="J348"/>
      <c r="K348" s="23"/>
      <c r="L348" s="5"/>
      <c r="M348"/>
      <c r="N348" s="25"/>
      <c r="O348"/>
      <c r="P348" s="5"/>
      <c r="Q348" s="5"/>
      <c r="R348"/>
      <c r="S348"/>
      <c r="T348"/>
    </row>
    <row r="349" ht="12.75">
      <c r="A349" s="26">
        <v>45433</v>
      </c>
      <c r="B349"/>
      <c r="C349"/>
      <c r="D349" s="1" t="s">
        <v>12</v>
      </c>
      <c r="E349" s="23">
        <v>23600</v>
      </c>
      <c r="F349" s="23">
        <f>SUM($E$11:E349)</f>
        <v>4897723.3700875221</v>
      </c>
      <c r="G349" s="23"/>
      <c r="H349" s="24">
        <f>IF(F349/$H$7&lt;50000,$N$1,IF(F349/$H$7&lt;100000,$N$2,IF(F349/$H$7&lt;150000,$N$3,IF(F349/$H$7&lt;200000,$N$4,IF(F349/$H$7&lt;250000,$N$5,$N$6)))))</f>
        <v>0</v>
      </c>
      <c r="I349" s="23">
        <f>G349+I348-E349*IF(D349="P",1.03,1)*H349</f>
        <v>6138276.4100000001</v>
      </c>
      <c r="J349"/>
      <c r="K349" s="23"/>
      <c r="L349" s="5"/>
      <c r="M349"/>
      <c r="N349" s="25"/>
      <c r="O349"/>
      <c r="P349" s="5"/>
      <c r="Q349" s="5"/>
      <c r="R349"/>
      <c r="S349"/>
      <c r="T349"/>
    </row>
    <row r="350" ht="12.75">
      <c r="A350" s="26">
        <v>45467</v>
      </c>
      <c r="B350"/>
      <c r="C350"/>
      <c r="D350" s="1" t="s">
        <v>12</v>
      </c>
      <c r="E350" s="23">
        <v>102</v>
      </c>
      <c r="F350" s="23">
        <f>SUM($E$11:E350)</f>
        <v>4897825.3700875221</v>
      </c>
      <c r="G350" s="23"/>
      <c r="H350" s="24">
        <f>IF(F350/$H$7&lt;50000,$N$1,IF(F350/$H$7&lt;100000,$N$2,IF(F350/$H$7&lt;150000,$N$3,IF(F350/$H$7&lt;200000,$N$4,IF(F350/$H$7&lt;250000,$N$5,$N$6)))))</f>
        <v>0</v>
      </c>
      <c r="I350" s="23">
        <f>G350+I349-E350*IF(D350="P",1.03,1)*H350</f>
        <v>6138276.4100000001</v>
      </c>
      <c r="J350"/>
      <c r="K350" s="23"/>
      <c r="L350" s="5"/>
      <c r="M350"/>
      <c r="N350" s="25"/>
      <c r="O350"/>
      <c r="P350" s="5"/>
      <c r="Q350" s="5"/>
      <c r="R350"/>
      <c r="S350"/>
      <c r="T350"/>
    </row>
    <row r="351" ht="12.75">
      <c r="A351" s="26">
        <v>45436</v>
      </c>
      <c r="B351"/>
      <c r="C351"/>
      <c r="D351" s="1" t="s">
        <v>12</v>
      </c>
      <c r="E351" s="23">
        <v>1520.98</v>
      </c>
      <c r="F351" s="23">
        <f>SUM($E$11:E351)</f>
        <v>4899346.3500875225</v>
      </c>
      <c r="G351" s="23"/>
      <c r="H351" s="24">
        <f>IF(F351/$H$7&lt;50000,$N$1,IF(F351/$H$7&lt;100000,$N$2,IF(F351/$H$7&lt;150000,$N$3,IF(F351/$H$7&lt;200000,$N$4,IF(F351/$H$7&lt;250000,$N$5,$N$6)))))</f>
        <v>0</v>
      </c>
      <c r="I351" s="23">
        <f>G351+I350-E351*IF(D351="P",1.03,1)*H351</f>
        <v>6138276.4100000001</v>
      </c>
      <c r="J351"/>
      <c r="K351" s="23"/>
      <c r="L351" s="5"/>
      <c r="M351"/>
      <c r="N351" s="25"/>
      <c r="O351"/>
      <c r="P351" s="5"/>
      <c r="Q351" s="5"/>
      <c r="R351"/>
      <c r="S351"/>
      <c r="T351"/>
    </row>
    <row r="352" ht="12.75">
      <c r="A352" s="26">
        <v>45442</v>
      </c>
      <c r="B352"/>
      <c r="C352"/>
      <c r="D352" s="1" t="s">
        <v>12</v>
      </c>
      <c r="E352" s="23">
        <v>3000</v>
      </c>
      <c r="F352" s="23">
        <f>SUM($E$11:E352)</f>
        <v>4902346.3500875225</v>
      </c>
      <c r="G352" s="23"/>
      <c r="H352" s="24">
        <f>IF(F352/$H$7&lt;50000,$N$1,IF(F352/$H$7&lt;100000,$N$2,IF(F352/$H$7&lt;150000,$N$3,IF(F352/$H$7&lt;200000,$N$4,IF(F352/$H$7&lt;250000,$N$5,$N$6)))))</f>
        <v>0</v>
      </c>
      <c r="I352" s="23">
        <f>G352+I351-E352*IF(D352="P",1.03,1)*H352</f>
        <v>6138276.4100000001</v>
      </c>
      <c r="J352"/>
      <c r="K352" s="23"/>
      <c r="L352" s="5"/>
      <c r="M352"/>
      <c r="N352" s="25"/>
      <c r="O352"/>
      <c r="P352" s="5"/>
      <c r="Q352" s="5"/>
      <c r="R352"/>
      <c r="S352"/>
      <c r="T352"/>
    </row>
    <row r="353" ht="12.75">
      <c r="A353" s="26">
        <v>45442</v>
      </c>
      <c r="B353"/>
      <c r="C353"/>
      <c r="D353" s="1" t="s">
        <v>12</v>
      </c>
      <c r="E353" s="23">
        <f>2632+3434.2+196+4540</f>
        <v>10802.200000000001</v>
      </c>
      <c r="F353" s="23">
        <f>SUM($E$11:E353)</f>
        <v>4913148.5500875227</v>
      </c>
      <c r="G353" s="23"/>
      <c r="H353" s="24">
        <f>IF(F353/$H$7&lt;50000,$N$1,IF(F353/$H$7&lt;100000,$N$2,IF(F353/$H$7&lt;150000,$N$3,IF(F353/$H$7&lt;200000,$N$4,IF(F353/$H$7&lt;250000,$N$5,$N$6)))))</f>
        <v>0</v>
      </c>
      <c r="I353" s="23">
        <f>G353+I352-E353*IF(D353="P",1.03,1)*H353</f>
        <v>6138276.4100000001</v>
      </c>
      <c r="J353"/>
      <c r="K353" s="23"/>
      <c r="L353" s="5"/>
      <c r="M353"/>
      <c r="N353" s="25"/>
      <c r="O353"/>
      <c r="P353" s="5"/>
      <c r="Q353" s="5"/>
      <c r="R353"/>
      <c r="S353"/>
      <c r="T353"/>
    </row>
    <row r="354" ht="12.75">
      <c r="A354" s="26">
        <v>45442</v>
      </c>
      <c r="B354"/>
      <c r="C354"/>
      <c r="D354" s="1" t="s">
        <v>12</v>
      </c>
      <c r="E354" s="23">
        <v>19660.799999999999</v>
      </c>
      <c r="F354" s="23">
        <f>SUM($E$11:E354)</f>
        <v>4932809.3500875225</v>
      </c>
      <c r="G354" s="23"/>
      <c r="H354" s="24">
        <f>IF(F354/$H$7&lt;50000,$N$1,IF(F354/$H$7&lt;100000,$N$2,IF(F354/$H$7&lt;150000,$N$3,IF(F354/$H$7&lt;200000,$N$4,IF(F354/$H$7&lt;250000,$N$5,$N$6)))))</f>
        <v>0</v>
      </c>
      <c r="I354" s="23">
        <f>G354+I353-E354*IF(D354="P",1.03,1)*H354</f>
        <v>6138276.4100000001</v>
      </c>
      <c r="J354"/>
      <c r="K354" s="23"/>
      <c r="L354" s="5"/>
      <c r="M354"/>
      <c r="N354" s="25"/>
      <c r="O354"/>
      <c r="P354" s="5"/>
      <c r="Q354" s="5"/>
      <c r="R354"/>
      <c r="S354"/>
      <c r="T354"/>
    </row>
    <row r="355" ht="12.75">
      <c r="A355" s="26">
        <v>45442</v>
      </c>
      <c r="B355"/>
      <c r="C355"/>
      <c r="D355" s="1" t="s">
        <v>12</v>
      </c>
      <c r="E355" s="23">
        <v>5599.7759999999998</v>
      </c>
      <c r="F355" s="23">
        <f>SUM($E$11:E355)</f>
        <v>4938409.1260875221</v>
      </c>
      <c r="G355" s="23"/>
      <c r="H355" s="24">
        <f>IF(F355/$H$7&lt;50000,$N$1,IF(F355/$H$7&lt;100000,$N$2,IF(F355/$H$7&lt;150000,$N$3,IF(F355/$H$7&lt;200000,$N$4,IF(F355/$H$7&lt;250000,$N$5,$N$6)))))</f>
        <v>0</v>
      </c>
      <c r="I355" s="23">
        <f>G355+I354-E355*IF(D355="P",1.03,1)*H355</f>
        <v>6138276.4100000001</v>
      </c>
      <c r="J355"/>
      <c r="K355" s="23"/>
      <c r="L355" s="5"/>
      <c r="M355"/>
      <c r="N355" s="25"/>
      <c r="O355"/>
      <c r="P355" s="5"/>
      <c r="Q355" s="5"/>
      <c r="R355"/>
      <c r="S355"/>
      <c r="T355"/>
    </row>
    <row r="356" ht="12.75">
      <c r="A356" s="26">
        <v>45442</v>
      </c>
      <c r="B356"/>
      <c r="C356"/>
      <c r="D356" s="1" t="s">
        <v>12</v>
      </c>
      <c r="E356" s="23">
        <v>4273.8100000000004</v>
      </c>
      <c r="F356" s="23">
        <f>SUM($E$11:E356)</f>
        <v>4942682.9360875217</v>
      </c>
      <c r="G356" s="23"/>
      <c r="H356" s="24">
        <f>IF(F356/$H$7&lt;50000,$N$1,IF(F356/$H$7&lt;100000,$N$2,IF(F356/$H$7&lt;150000,$N$3,IF(F356/$H$7&lt;200000,$N$4,IF(F356/$H$7&lt;250000,$N$5,$N$6)))))</f>
        <v>0</v>
      </c>
      <c r="I356" s="23">
        <f>G356+I355-E356*IF(D356="P",1.03,1)*H356</f>
        <v>6138276.4100000001</v>
      </c>
      <c r="J356"/>
      <c r="K356" s="23"/>
      <c r="L356" s="5"/>
      <c r="M356"/>
      <c r="N356" s="25"/>
      <c r="O356"/>
      <c r="P356" s="5"/>
      <c r="Q356" s="5"/>
      <c r="R356"/>
      <c r="S356"/>
      <c r="T356"/>
    </row>
    <row r="357" ht="12.75">
      <c r="A357" s="26">
        <v>45442</v>
      </c>
      <c r="B357"/>
      <c r="C357"/>
      <c r="D357" s="1"/>
      <c r="E357" s="23">
        <v>17775.400000000001</v>
      </c>
      <c r="F357" s="23">
        <f>SUM($E$11:E357)</f>
        <v>4960458.3360875221</v>
      </c>
      <c r="G357" s="23"/>
      <c r="H357" s="24">
        <f>IF(F357/$H$7&lt;50000,$N$1,IF(F357/$H$7&lt;100000,$N$2,IF(F357/$H$7&lt;150000,$N$3,IF(F357/$H$7&lt;200000,$N$4,IF(F357/$H$7&lt;250000,$N$5,$N$6)))))</f>
        <v>0</v>
      </c>
      <c r="I357" s="23">
        <f>G357+I356-E357*IF(D357="P",1.03,1)*H357</f>
        <v>6138276.4100000001</v>
      </c>
      <c r="J357"/>
      <c r="K357" s="23"/>
      <c r="L357" s="5"/>
      <c r="M357"/>
      <c r="N357" s="25"/>
      <c r="O357"/>
      <c r="P357" s="5"/>
      <c r="Q357" s="5"/>
      <c r="R357"/>
      <c r="S357"/>
      <c r="T357"/>
    </row>
    <row r="358" ht="12.75">
      <c r="A358" s="26">
        <v>45442</v>
      </c>
      <c r="B358"/>
      <c r="C358"/>
      <c r="D358" s="1" t="s">
        <v>12</v>
      </c>
      <c r="E358" s="23">
        <v>5044.5</v>
      </c>
      <c r="F358" s="23">
        <f>SUM($E$11:E358)</f>
        <v>4965502.8360875221</v>
      </c>
      <c r="G358" s="23"/>
      <c r="H358" s="24">
        <f>IF(F358/$H$7&lt;50000,$N$1,IF(F358/$H$7&lt;100000,$N$2,IF(F358/$H$7&lt;150000,$N$3,IF(F358/$H$7&lt;200000,$N$4,IF(F358/$H$7&lt;250000,$N$5,$N$6)))))</f>
        <v>0</v>
      </c>
      <c r="I358" s="23">
        <f>G358+I357-E358*IF(D358="P",1.03,1)*H358</f>
        <v>6138276.4100000001</v>
      </c>
      <c r="J358"/>
      <c r="K358" s="23"/>
      <c r="L358" s="5"/>
      <c r="M358"/>
      <c r="N358" s="25"/>
      <c r="O358"/>
      <c r="P358" s="5"/>
      <c r="Q358" s="5"/>
      <c r="R358"/>
      <c r="S358"/>
      <c r="T358"/>
    </row>
    <row r="359" ht="12.75">
      <c r="A359" s="26">
        <v>45450</v>
      </c>
      <c r="B359"/>
      <c r="C359"/>
      <c r="D359" s="1" t="s">
        <v>12</v>
      </c>
      <c r="E359" s="23">
        <v>1553.0799999999999</v>
      </c>
      <c r="F359" s="23">
        <f>SUM($E$11:E359)</f>
        <v>4967055.9160875222</v>
      </c>
      <c r="G359" s="23"/>
      <c r="H359" s="24">
        <f>IF(F359/$H$7&lt;50000,$N$1,IF(F359/$H$7&lt;100000,$N$2,IF(F359/$H$7&lt;150000,$N$3,IF(F359/$H$7&lt;200000,$N$4,IF(F359/$H$7&lt;250000,$N$5,$N$6)))))</f>
        <v>0</v>
      </c>
      <c r="I359" s="23">
        <f>G359+I358-E359*IF(D359="P",1.03,1)*H359</f>
        <v>6138276.4100000001</v>
      </c>
      <c r="J359"/>
      <c r="K359" s="23"/>
      <c r="L359" s="5"/>
      <c r="M359"/>
      <c r="N359" s="25"/>
      <c r="O359"/>
      <c r="P359" s="5"/>
      <c r="Q359" s="5"/>
      <c r="R359"/>
      <c r="S359"/>
      <c r="T359"/>
    </row>
    <row r="360" ht="12.75">
      <c r="A360" s="26">
        <v>45455</v>
      </c>
      <c r="B360"/>
      <c r="C360"/>
      <c r="D360" s="1" t="s">
        <v>12</v>
      </c>
      <c r="E360" s="23">
        <v>844.51999999999998</v>
      </c>
      <c r="F360" s="23">
        <f>SUM($E$11:E360)</f>
        <v>4967900.4360875217</v>
      </c>
      <c r="G360" s="23"/>
      <c r="H360" s="24">
        <f>IF(F360/$H$7&lt;50000,$N$1,IF(F360/$H$7&lt;100000,$N$2,IF(F360/$H$7&lt;150000,$N$3,IF(F360/$H$7&lt;200000,$N$4,IF(F360/$H$7&lt;250000,$N$5,$N$6)))))</f>
        <v>0</v>
      </c>
      <c r="I360" s="23">
        <f>G360+I359-E360*IF(D360="P",1.03,1)*H360</f>
        <v>6138276.4100000001</v>
      </c>
      <c r="J360"/>
      <c r="K360" s="23"/>
      <c r="L360" s="5"/>
      <c r="M360"/>
      <c r="N360" s="25"/>
      <c r="O360"/>
      <c r="P360" s="5"/>
      <c r="Q360" s="5"/>
      <c r="R360"/>
      <c r="S360"/>
      <c r="T360"/>
    </row>
    <row r="361" ht="12.75">
      <c r="A361" s="26">
        <v>45456</v>
      </c>
      <c r="B361"/>
      <c r="C361"/>
      <c r="D361" s="1" t="s">
        <v>12</v>
      </c>
      <c r="E361" s="23">
        <v>1060</v>
      </c>
      <c r="F361" s="23">
        <f>SUM($E$11:E361)</f>
        <v>4968960.4360875217</v>
      </c>
      <c r="G361" s="23"/>
      <c r="H361" s="24">
        <f>IF(F361/$H$7&lt;50000,$N$1,IF(F361/$H$7&lt;100000,$N$2,IF(F361/$H$7&lt;150000,$N$3,IF(F361/$H$7&lt;200000,$N$4,IF(F361/$H$7&lt;250000,$N$5,$N$6)))))</f>
        <v>0</v>
      </c>
      <c r="I361" s="23">
        <f>G361+I360-E361*IF(D361="P",1.03,1)*H361</f>
        <v>6138276.4100000001</v>
      </c>
      <c r="J361"/>
      <c r="K361" s="23"/>
      <c r="L361" s="5"/>
      <c r="M361"/>
      <c r="N361" s="25"/>
      <c r="O361"/>
      <c r="P361" s="5"/>
      <c r="Q361" s="5"/>
      <c r="R361"/>
      <c r="S361"/>
      <c r="T361"/>
    </row>
    <row r="362" ht="12.75">
      <c r="A362" s="26">
        <v>45462</v>
      </c>
      <c r="B362"/>
      <c r="C362"/>
      <c r="D362" s="1" t="s">
        <v>12</v>
      </c>
      <c r="E362" s="23">
        <v>3459</v>
      </c>
      <c r="F362" s="23">
        <f>SUM($E$11:E362)</f>
        <v>4972419.4360875217</v>
      </c>
      <c r="G362" s="23"/>
      <c r="H362" s="24">
        <f>IF(F362/$H$7&lt;50000,$N$1,IF(F362/$H$7&lt;100000,$N$2,IF(F362/$H$7&lt;150000,$N$3,IF(F362/$H$7&lt;200000,$N$4,IF(F362/$H$7&lt;250000,$N$5,$N$6)))))</f>
        <v>0</v>
      </c>
      <c r="I362" s="23">
        <f>G362+I361-E362*IF(D362="P",1.03,1)*H362</f>
        <v>6138276.4100000001</v>
      </c>
      <c r="J362"/>
      <c r="K362" s="23"/>
      <c r="L362" s="5"/>
      <c r="M362"/>
      <c r="N362" s="25"/>
      <c r="O362"/>
      <c r="P362" s="5"/>
      <c r="Q362" s="5"/>
      <c r="R362"/>
      <c r="S362"/>
      <c r="T362"/>
    </row>
    <row r="363" ht="12.75">
      <c r="A363" s="26">
        <v>45467</v>
      </c>
      <c r="B363"/>
      <c r="C363"/>
      <c r="D363" s="1" t="s">
        <v>12</v>
      </c>
      <c r="E363" s="23">
        <v>54000</v>
      </c>
      <c r="F363" s="23">
        <f>SUM($E$11:E363)</f>
        <v>5026419.4360875217</v>
      </c>
      <c r="G363" s="23"/>
      <c r="H363" s="24">
        <f>IF(F363/$H$7&lt;50000,$N$1,IF(F363/$H$7&lt;100000,$N$2,IF(F363/$H$7&lt;150000,$N$3,IF(F363/$H$7&lt;200000,$N$4,IF(F363/$H$7&lt;250000,$N$5,$N$6)))))</f>
        <v>0</v>
      </c>
      <c r="I363" s="23">
        <f>G363+I362-E363*IF(D363="P",1.03,1)*H363</f>
        <v>6138276.4100000001</v>
      </c>
      <c r="J363"/>
      <c r="K363" s="23"/>
      <c r="L363" s="5"/>
      <c r="M363"/>
      <c r="N363" s="25"/>
      <c r="O363"/>
      <c r="P363" s="5"/>
      <c r="Q363" s="5"/>
      <c r="R363"/>
      <c r="S363"/>
      <c r="T363"/>
    </row>
    <row r="364" ht="12.75">
      <c r="A364" s="26">
        <v>45467</v>
      </c>
      <c r="B364"/>
      <c r="C364"/>
      <c r="D364" s="1" t="s">
        <v>12</v>
      </c>
      <c r="E364" s="23">
        <v>6000</v>
      </c>
      <c r="F364" s="23">
        <f>SUM($E$11:E364)</f>
        <v>5032419.4360875217</v>
      </c>
      <c r="G364" s="23"/>
      <c r="H364" s="24">
        <f>IF(F364/$H$7&lt;50000,$N$1,IF(F364/$H$7&lt;100000,$N$2,IF(F364/$H$7&lt;150000,$N$3,IF(F364/$H$7&lt;200000,$N$4,IF(F364/$H$7&lt;250000,$N$5,$N$6)))))</f>
        <v>0</v>
      </c>
      <c r="I364" s="23">
        <f>G364+I363-E364*IF(D364="P",1.03,1)*H364</f>
        <v>6138276.4100000001</v>
      </c>
      <c r="J364"/>
      <c r="K364" s="23"/>
      <c r="L364" s="5"/>
      <c r="M364"/>
      <c r="N364" s="25"/>
      <c r="O364"/>
      <c r="P364" s="5"/>
      <c r="Q364" s="5"/>
      <c r="R364"/>
      <c r="S364"/>
      <c r="T364"/>
    </row>
    <row r="365" ht="12.75">
      <c r="A365" s="26">
        <v>45468</v>
      </c>
      <c r="B365"/>
      <c r="C365"/>
      <c r="D365" s="1" t="s">
        <v>12</v>
      </c>
      <c r="E365" s="23">
        <v>160</v>
      </c>
      <c r="F365" s="23">
        <f>SUM($E$11:E365)</f>
        <v>5032579.4360875217</v>
      </c>
      <c r="G365" s="23"/>
      <c r="H365" s="24">
        <f>IF(F365/$H$7&lt;50000,$N$1,IF(F365/$H$7&lt;100000,$N$2,IF(F365/$H$7&lt;150000,$N$3,IF(F365/$H$7&lt;200000,$N$4,IF(F365/$H$7&lt;250000,$N$5,$N$6)))))</f>
        <v>0</v>
      </c>
      <c r="I365" s="23">
        <f>G365+I364-E365*IF(D365="P",1.03,1)*H365</f>
        <v>6138276.4100000001</v>
      </c>
      <c r="J365"/>
      <c r="K365" s="23"/>
      <c r="L365" s="5"/>
      <c r="M365"/>
      <c r="N365" s="25"/>
      <c r="O365"/>
      <c r="P365" s="5"/>
      <c r="Q365" s="5"/>
      <c r="R365"/>
      <c r="S365"/>
      <c r="T365"/>
    </row>
    <row r="366" ht="12.75">
      <c r="A366" s="26">
        <v>45473</v>
      </c>
      <c r="B366"/>
      <c r="C366"/>
      <c r="D366" s="1"/>
      <c r="E366" s="23">
        <v>26040</v>
      </c>
      <c r="F366" s="23">
        <f>SUM($E$11:E366)</f>
        <v>5058619.4360875217</v>
      </c>
      <c r="G366" s="23"/>
      <c r="H366" s="24">
        <f>IF(F366/$H$7&lt;50000,$N$1,IF(F366/$H$7&lt;100000,$N$2,IF(F366/$H$7&lt;150000,$N$3,IF(F366/$H$7&lt;200000,$N$4,IF(F366/$H$7&lt;250000,$N$5,$N$6)))))</f>
        <v>0</v>
      </c>
      <c r="I366" s="23">
        <f>G366+I365-E366*IF(D366="P",1.03,1)*H366</f>
        <v>6138276.4100000001</v>
      </c>
      <c r="J366"/>
      <c r="K366" s="23"/>
      <c r="L366" s="5"/>
      <c r="M366"/>
      <c r="N366" s="25"/>
      <c r="O366"/>
      <c r="P366" s="5"/>
      <c r="Q366" s="5"/>
      <c r="R366"/>
      <c r="S366"/>
      <c r="T366"/>
    </row>
    <row r="367" ht="12.75">
      <c r="A367" s="26">
        <v>45475</v>
      </c>
      <c r="B367"/>
      <c r="C367" s="21"/>
      <c r="D367" s="1" t="s">
        <v>12</v>
      </c>
      <c r="E367" s="23">
        <v>40800</v>
      </c>
      <c r="F367" s="23">
        <f>SUM($E$11:E367)</f>
        <v>5099419.4360875217</v>
      </c>
      <c r="G367" s="23"/>
      <c r="H367" s="24">
        <f>IF(F367/$H$7&lt;50000,$N$1,IF(F367/$H$7&lt;100000,$N$2,IF(F367/$H$7&lt;150000,$N$3,IF(F367/$H$7&lt;200000,$N$4,IF(F367/$H$7&lt;250000,$N$5,$N$6)))))</f>
        <v>0</v>
      </c>
      <c r="I367" s="23">
        <f>G367+I366-E367*IF(D367="P",1.03,1)*H367</f>
        <v>6138276.4100000001</v>
      </c>
      <c r="J367"/>
      <c r="K367" s="23"/>
      <c r="L367" s="5"/>
      <c r="M367"/>
      <c r="N367" s="25"/>
      <c r="O367"/>
      <c r="P367" s="5"/>
      <c r="Q367" s="5"/>
      <c r="R367"/>
      <c r="S367"/>
      <c r="T367"/>
    </row>
    <row r="368" ht="12.75">
      <c r="A368" s="26">
        <v>45475</v>
      </c>
      <c r="B368"/>
      <c r="C368" s="21"/>
      <c r="D368" s="1"/>
      <c r="E368" s="23"/>
      <c r="F368" s="23">
        <f>SUM($E$11:E368)</f>
        <v>5099419.4360875217</v>
      </c>
      <c r="G368" s="23">
        <v>249981.66</v>
      </c>
      <c r="H368" s="24">
        <f>IF(F368/$H$7&lt;50000,$N$1,IF(F368/$H$7&lt;100000,$N$2,IF(F368/$H$7&lt;150000,$N$3,IF(F368/$H$7&lt;200000,$N$4,IF(F368/$H$7&lt;250000,$N$5,$N$6)))))</f>
        <v>0</v>
      </c>
      <c r="I368" s="23">
        <f>G368+I367-E368*IF(D368="P",1.03,1)*H368</f>
        <v>6388258.0700000003</v>
      </c>
      <c r="J368"/>
      <c r="K368" s="23"/>
      <c r="L368" s="5"/>
      <c r="M368"/>
      <c r="N368" s="25"/>
      <c r="O368"/>
      <c r="P368" s="5"/>
      <c r="Q368" s="5"/>
      <c r="R368"/>
      <c r="S368"/>
      <c r="T368"/>
    </row>
    <row r="369" ht="12.75">
      <c r="A369" s="26">
        <v>45476</v>
      </c>
      <c r="B369"/>
      <c r="C369"/>
      <c r="D369" s="1" t="s">
        <v>12</v>
      </c>
      <c r="E369" s="23">
        <v>193.52000000000001</v>
      </c>
      <c r="F369" s="23">
        <f>SUM($E$11:E369)</f>
        <v>5099612.9560875213</v>
      </c>
      <c r="G369" s="23"/>
      <c r="H369" s="24">
        <f>IF(F369/$H$7&lt;50000,$N$1,IF(F369/$H$7&lt;100000,$N$2,IF(F369/$H$7&lt;150000,$N$3,IF(F369/$H$7&lt;200000,$N$4,IF(F369/$H$7&lt;250000,$N$5,$N$6)))))</f>
        <v>0</v>
      </c>
      <c r="I369" s="23">
        <f>G369+I368-E369*IF(D369="P",1.03,1)*H369</f>
        <v>6388258.0700000003</v>
      </c>
      <c r="J369"/>
      <c r="K369" s="23"/>
      <c r="L369" s="5"/>
      <c r="M369"/>
      <c r="N369" s="25"/>
      <c r="O369"/>
      <c r="P369" s="5"/>
      <c r="Q369" s="5"/>
      <c r="R369"/>
      <c r="S369"/>
      <c r="T369"/>
    </row>
    <row r="370" ht="12.75">
      <c r="A370" s="26">
        <v>45477</v>
      </c>
      <c r="B370"/>
      <c r="C370"/>
      <c r="D370" s="1" t="s">
        <v>12</v>
      </c>
      <c r="E370" s="23">
        <v>451.80000000000001</v>
      </c>
      <c r="F370" s="23">
        <f>SUM($E$11:E370)</f>
        <v>5100064.7560875211</v>
      </c>
      <c r="G370" s="23"/>
      <c r="H370" s="24">
        <f>IF(F370/$H$7&lt;50000,$N$1,IF(F370/$H$7&lt;100000,$N$2,IF(F370/$H$7&lt;150000,$N$3,IF(F370/$H$7&lt;200000,$N$4,IF(F370/$H$7&lt;250000,$N$5,$N$6)))))</f>
        <v>0</v>
      </c>
      <c r="I370" s="23">
        <f>G370+I369-E370*IF(D370="P",1.03,1)*H370</f>
        <v>6388258.0700000003</v>
      </c>
      <c r="J370"/>
      <c r="K370" s="23"/>
      <c r="L370" s="5"/>
      <c r="M370"/>
      <c r="N370" s="25"/>
      <c r="O370"/>
      <c r="P370" s="5"/>
      <c r="Q370" s="5"/>
      <c r="R370"/>
      <c r="S370"/>
      <c r="T370"/>
    </row>
    <row r="371" ht="12.75">
      <c r="A371" s="26">
        <v>45477</v>
      </c>
      <c r="B371"/>
      <c r="C371" s="21"/>
      <c r="D371" s="1"/>
      <c r="E371" s="23"/>
      <c r="F371" s="23">
        <f>SUM($E$11:E371)</f>
        <v>5100064.7560875211</v>
      </c>
      <c r="G371" s="23">
        <f>24981.66+7160.82</f>
        <v>32142.48</v>
      </c>
      <c r="H371" s="24">
        <f>IF(F371/$H$7&lt;50000,$N$1,IF(F371/$H$7&lt;100000,$N$2,IF(F371/$H$7&lt;150000,$N$3,IF(F371/$H$7&lt;200000,$N$4,IF(F371/$H$7&lt;250000,$N$5,$N$6)))))</f>
        <v>0</v>
      </c>
      <c r="I371" s="23">
        <f>G371+I370-E371*IF(D371="P",1.03,1)*H371</f>
        <v>6420400.5500000007</v>
      </c>
      <c r="J371"/>
      <c r="K371" s="23"/>
      <c r="L371" s="5"/>
      <c r="M371"/>
      <c r="N371" s="25"/>
      <c r="O371"/>
      <c r="P371" s="5"/>
      <c r="Q371" s="5"/>
      <c r="R371"/>
      <c r="S371"/>
      <c r="T371"/>
    </row>
    <row r="372" ht="12.75">
      <c r="A372" s="26">
        <v>45482</v>
      </c>
      <c r="B372"/>
      <c r="C372"/>
      <c r="D372" s="1" t="s">
        <v>12</v>
      </c>
      <c r="E372" s="23">
        <v>46.07</v>
      </c>
      <c r="F372" s="23">
        <f>SUM($E$11:E372)</f>
        <v>5100110.8260875214</v>
      </c>
      <c r="G372" s="23"/>
      <c r="H372" s="24">
        <f>IF(F372/$H$7&lt;50000,$N$1,IF(F372/$H$7&lt;100000,$N$2,IF(F372/$H$7&lt;150000,$N$3,IF(F372/$H$7&lt;200000,$N$4,IF(F372/$H$7&lt;250000,$N$5,$N$6)))))</f>
        <v>0</v>
      </c>
      <c r="I372" s="23">
        <f>G372+I371-E372*IF(D372="P",1.03,1)*H372</f>
        <v>6420400.5500000007</v>
      </c>
      <c r="J372"/>
      <c r="K372" s="23"/>
      <c r="L372" s="5"/>
      <c r="M372"/>
      <c r="N372" s="25"/>
      <c r="O372"/>
      <c r="P372" s="5"/>
      <c r="Q372" s="5"/>
      <c r="R372"/>
      <c r="S372"/>
      <c r="T372"/>
    </row>
    <row r="373" ht="12.75">
      <c r="A373" s="26">
        <v>45483</v>
      </c>
      <c r="B373"/>
      <c r="C373" s="21"/>
      <c r="D373" s="1" t="s">
        <v>12</v>
      </c>
      <c r="E373" s="23">
        <v>14706.82</v>
      </c>
      <c r="F373" s="23">
        <f>SUM($E$11:E373)</f>
        <v>5114817.6460875217</v>
      </c>
      <c r="G373" s="23"/>
      <c r="H373" s="24">
        <f>IF(F373/$H$7&lt;50000,$N$1,IF(F373/$H$7&lt;100000,$N$2,IF(F373/$H$7&lt;150000,$N$3,IF(F373/$H$7&lt;200000,$N$4,IF(F373/$H$7&lt;250000,$N$5,$N$6)))))</f>
        <v>0</v>
      </c>
      <c r="I373" s="23">
        <f>G373+I372-E373*IF(D373="P",1.03,1)*H373</f>
        <v>6420400.5500000007</v>
      </c>
      <c r="J373"/>
      <c r="K373" s="23"/>
      <c r="L373" s="5"/>
      <c r="M373"/>
      <c r="N373" s="25"/>
      <c r="O373"/>
      <c r="P373" s="5"/>
      <c r="Q373" s="5"/>
      <c r="R373"/>
      <c r="S373"/>
      <c r="T373"/>
    </row>
    <row r="374" ht="12.75">
      <c r="A374" s="26">
        <v>45485</v>
      </c>
      <c r="B374"/>
      <c r="C374" s="21"/>
      <c r="D374" s="1" t="s">
        <v>12</v>
      </c>
      <c r="E374" s="23">
        <v>840</v>
      </c>
      <c r="F374" s="23">
        <f>SUM($E$11:E374)</f>
        <v>5115657.6460875217</v>
      </c>
      <c r="G374" s="23"/>
      <c r="H374" s="24">
        <f>IF(F374/$H$7&lt;50000,$N$1,IF(F374/$H$7&lt;100000,$N$2,IF(F374/$H$7&lt;150000,$N$3,IF(F374/$H$7&lt;200000,$N$4,IF(F374/$H$7&lt;250000,$N$5,$N$6)))))</f>
        <v>0</v>
      </c>
      <c r="I374" s="23">
        <f>G374+I373-E374*IF(D374="P",1.03,1)*H374</f>
        <v>6420400.5500000007</v>
      </c>
      <c r="J374"/>
      <c r="K374" s="23"/>
      <c r="L374" s="5"/>
      <c r="M374"/>
      <c r="N374" s="25"/>
      <c r="O374"/>
      <c r="P374" s="5"/>
      <c r="Q374" s="5"/>
      <c r="R374"/>
      <c r="S374"/>
      <c r="T374"/>
    </row>
    <row r="375" ht="12.75">
      <c r="A375" s="26">
        <v>45485</v>
      </c>
      <c r="B375"/>
      <c r="C375"/>
      <c r="D375" s="1" t="s">
        <v>12</v>
      </c>
      <c r="E375" s="23">
        <v>500</v>
      </c>
      <c r="F375" s="23">
        <f>SUM($E$11:E375)</f>
        <v>5116157.6460875217</v>
      </c>
      <c r="G375"/>
      <c r="H375" s="24">
        <f>IF(F375/$H$7&lt;50000,$N$1,IF(F375/$H$7&lt;100000,$N$2,IF(F375/$H$7&lt;150000,$N$3,IF(F375/$H$7&lt;200000,$N$4,IF(F375/$H$7&lt;250000,$N$5,$N$6)))))</f>
        <v>0</v>
      </c>
      <c r="I375" s="23">
        <f>G375+I374-E375*IF(D375="P",1.03,1)*H375</f>
        <v>6420400.5500000007</v>
      </c>
      <c r="J375"/>
      <c r="K375"/>
      <c r="L375"/>
      <c r="M375"/>
      <c r="N375" s="25"/>
      <c r="O375"/>
      <c r="P375" s="5"/>
      <c r="Q375" s="5"/>
      <c r="R375"/>
      <c r="S375"/>
      <c r="T375"/>
    </row>
    <row r="376" ht="12.75">
      <c r="A376" s="26">
        <v>45488</v>
      </c>
      <c r="B376"/>
      <c r="C376" s="21"/>
      <c r="D376" s="1" t="s">
        <v>12</v>
      </c>
      <c r="E376" s="23">
        <v>2190</v>
      </c>
      <c r="F376" s="23">
        <f>SUM($E$11:E376)</f>
        <v>5118347.6460875217</v>
      </c>
      <c r="G376" s="23"/>
      <c r="H376" s="24">
        <f>IF(F376/$H$7&lt;50000,$N$1,IF(F376/$H$7&lt;100000,$N$2,IF(F376/$H$7&lt;150000,$N$3,IF(F376/$H$7&lt;200000,$N$4,IF(F376/$H$7&lt;250000,$N$5,$N$6)))))</f>
        <v>0</v>
      </c>
      <c r="I376" s="23">
        <f>G376+I375-E376*IF(D376="P",1.03,1)*H376</f>
        <v>6420400.5500000007</v>
      </c>
      <c r="J376"/>
      <c r="K376" s="23"/>
      <c r="L376" s="5"/>
      <c r="M376"/>
      <c r="N376" s="25"/>
      <c r="O376"/>
      <c r="P376" s="5"/>
      <c r="Q376" s="5"/>
      <c r="R376"/>
      <c r="S376"/>
      <c r="T376"/>
    </row>
    <row r="377" ht="12.75">
      <c r="A377" s="26">
        <v>45488</v>
      </c>
      <c r="B377"/>
      <c r="C377" s="21"/>
      <c r="D377" s="1" t="s">
        <v>12</v>
      </c>
      <c r="E377" s="23">
        <v>747.60000000000002</v>
      </c>
      <c r="F377" s="23">
        <f>SUM($E$11:E377)</f>
        <v>5119095.2460875213</v>
      </c>
      <c r="G377" s="23"/>
      <c r="H377" s="24">
        <f>IF(F377/$H$7&lt;50000,$N$1,IF(F377/$H$7&lt;100000,$N$2,IF(F377/$H$7&lt;150000,$N$3,IF(F377/$H$7&lt;200000,$N$4,IF(F377/$H$7&lt;250000,$N$5,$N$6)))))</f>
        <v>0</v>
      </c>
      <c r="I377" s="23">
        <f>G377+I376-E377*IF(D377="P",1.03,1)*H377</f>
        <v>6420400.5500000007</v>
      </c>
      <c r="J377"/>
      <c r="K377" s="23"/>
      <c r="L377" s="5"/>
      <c r="M377"/>
      <c r="N377" s="25"/>
      <c r="O377"/>
      <c r="P377" s="5"/>
      <c r="Q377" s="5"/>
      <c r="R377"/>
      <c r="S377"/>
      <c r="T377"/>
    </row>
    <row r="378" ht="12.75">
      <c r="A378" s="26">
        <v>45496</v>
      </c>
      <c r="B378"/>
      <c r="C378"/>
      <c r="D378" s="1" t="s">
        <v>12</v>
      </c>
      <c r="E378" s="23">
        <v>14080</v>
      </c>
      <c r="F378" s="23">
        <f>SUM($E$11:E378)</f>
        <v>5133175.2460875213</v>
      </c>
      <c r="G378" s="23"/>
      <c r="H378" s="24">
        <f>IF(F378/$H$7&lt;50000,$N$1,IF(F378/$H$7&lt;100000,$N$2,IF(F378/$H$7&lt;150000,$N$3,IF(F378/$H$7&lt;200000,$N$4,IF(F378/$H$7&lt;250000,$N$5,$N$6)))))</f>
        <v>0</v>
      </c>
      <c r="I378" s="23">
        <f>G378+I377-E378*IF(D378="P",1.03,1)*H378</f>
        <v>6420400.5500000007</v>
      </c>
      <c r="J378"/>
      <c r="K378" s="23"/>
      <c r="L378" s="5"/>
      <c r="M378"/>
      <c r="N378" s="25"/>
      <c r="O378"/>
      <c r="P378" s="5"/>
      <c r="Q378" s="5"/>
      <c r="R378"/>
      <c r="S378"/>
      <c r="T378"/>
    </row>
    <row r="379" ht="12.75">
      <c r="A379" s="26">
        <v>45499</v>
      </c>
      <c r="B379"/>
      <c r="C379" s="21"/>
      <c r="D379" s="1" t="s">
        <v>12</v>
      </c>
      <c r="E379" s="23">
        <v>17700</v>
      </c>
      <c r="F379" s="23">
        <f>SUM($E$11:E379)</f>
        <v>5150875.2460875213</v>
      </c>
      <c r="G379" s="23"/>
      <c r="H379" s="24">
        <f>IF(F379/$H$7&lt;50000,$N$1,IF(F379/$H$7&lt;100000,$N$2,IF(F379/$H$7&lt;150000,$N$3,IF(F379/$H$7&lt;200000,$N$4,IF(F379/$H$7&lt;250000,$N$5,$N$6)))))</f>
        <v>0</v>
      </c>
      <c r="I379" s="23">
        <f>G379+I378-E379*IF(D379="P",1.03,1)*H379</f>
        <v>6420400.5500000007</v>
      </c>
      <c r="J379"/>
      <c r="K379" s="23"/>
      <c r="L379" s="5"/>
      <c r="M379"/>
      <c r="N379" s="25"/>
      <c r="O379"/>
      <c r="P379" s="5"/>
      <c r="Q379" s="5"/>
      <c r="R379"/>
      <c r="S379"/>
      <c r="T379"/>
    </row>
    <row r="380" ht="12.75">
      <c r="A380" s="26">
        <v>45500</v>
      </c>
      <c r="B380"/>
      <c r="C380" s="21"/>
      <c r="D380" s="1"/>
      <c r="E380" s="23"/>
      <c r="F380" s="23">
        <f>SUM($E$11:E380)</f>
        <v>5150875.2460875213</v>
      </c>
      <c r="G380" s="23">
        <v>65218.870000000003</v>
      </c>
      <c r="H380" s="24">
        <f>IF(F380/$H$7&lt;50000,$N$1,IF(F380/$H$7&lt;100000,$N$2,IF(F380/$H$7&lt;150000,$N$3,IF(F380/$H$7&lt;200000,$N$4,IF(F380/$H$7&lt;250000,$N$5,$N$6)))))</f>
        <v>0</v>
      </c>
      <c r="I380" s="23">
        <f>G380+I379-E380*IF(D380="P",1.03,1)*H380</f>
        <v>6485619.4200000009</v>
      </c>
      <c r="J380"/>
      <c r="K380" s="23"/>
      <c r="L380" s="5"/>
      <c r="M380"/>
      <c r="N380" s="25"/>
      <c r="O380"/>
      <c r="P380" s="5"/>
      <c r="Q380" s="5"/>
      <c r="R380"/>
      <c r="S380"/>
      <c r="T380"/>
    </row>
    <row r="381" ht="12.75">
      <c r="A381" s="26">
        <v>45503</v>
      </c>
      <c r="B381"/>
      <c r="C381"/>
      <c r="D381" s="1"/>
      <c r="E381" s="23">
        <v>27375</v>
      </c>
      <c r="F381" s="23">
        <f>SUM($E$11:E381)</f>
        <v>5178250.2460875213</v>
      </c>
      <c r="G381" s="23"/>
      <c r="H381" s="24">
        <f>IF(F381/$H$7&lt;50000,$N$1,IF(F381/$H$7&lt;100000,$N$2,IF(F381/$H$7&lt;150000,$N$3,IF(F381/$H$7&lt;200000,$N$4,IF(F381/$H$7&lt;250000,$N$5,$N$6)))))</f>
        <v>0</v>
      </c>
      <c r="I381" s="23">
        <f>G381+I380-E381*IF(D381="P",1.03,1)*H381</f>
        <v>6485619.4200000009</v>
      </c>
      <c r="J381"/>
      <c r="K381" s="23"/>
      <c r="L381" s="5"/>
      <c r="M381"/>
      <c r="N381" s="25"/>
      <c r="O381"/>
      <c r="P381" s="5"/>
      <c r="Q381" s="5"/>
      <c r="R381"/>
      <c r="S381"/>
      <c r="T381"/>
    </row>
    <row r="382" ht="12.75">
      <c r="A382" s="26">
        <v>45504</v>
      </c>
      <c r="B382"/>
      <c r="C382"/>
      <c r="D382" s="1" t="s">
        <v>12</v>
      </c>
      <c r="E382" s="23">
        <v>5000</v>
      </c>
      <c r="F382" s="23">
        <f>SUM($E$11:E382)</f>
        <v>5183250.2460875213</v>
      </c>
      <c r="G382" s="23"/>
      <c r="H382" s="24">
        <f>IF(F382/$H$7&lt;50000,$N$1,IF(F382/$H$7&lt;100000,$N$2,IF(F382/$H$7&lt;150000,$N$3,IF(F382/$H$7&lt;200000,$N$4,IF(F382/$H$7&lt;250000,$N$5,$N$6)))))</f>
        <v>0</v>
      </c>
      <c r="I382" s="23">
        <f>G382+I381-E382*IF(D382="P",1.03,1)*H382</f>
        <v>6485619.4200000009</v>
      </c>
      <c r="J382"/>
      <c r="K382" s="23"/>
      <c r="L382" s="5"/>
      <c r="M382"/>
      <c r="N382" s="25"/>
      <c r="O382"/>
      <c r="P382" s="5"/>
      <c r="Q382" s="5"/>
      <c r="R382"/>
      <c r="S382"/>
      <c r="T382"/>
    </row>
    <row r="383" ht="12.75">
      <c r="A383" s="26">
        <v>45504</v>
      </c>
      <c r="B383"/>
      <c r="C383"/>
      <c r="D383" s="1" t="s">
        <v>12</v>
      </c>
      <c r="E383" s="23">
        <v>8100</v>
      </c>
      <c r="F383" s="23">
        <f>SUM($E$11:E383)</f>
        <v>5191350.2460875213</v>
      </c>
      <c r="G383" s="23"/>
      <c r="H383" s="24">
        <f>IF(F383/$H$7&lt;50000,$N$1,IF(F383/$H$7&lt;100000,$N$2,IF(F383/$H$7&lt;150000,$N$3,IF(F383/$H$7&lt;200000,$N$4,IF(F383/$H$7&lt;250000,$N$5,$N$6)))))</f>
        <v>0</v>
      </c>
      <c r="I383" s="23">
        <f>G383+I382-E383*IF(D383="P",1.03,1)*H383</f>
        <v>6485619.4200000009</v>
      </c>
      <c r="J383"/>
      <c r="K383" s="23"/>
      <c r="L383" s="5"/>
      <c r="M383"/>
      <c r="N383" s="25"/>
      <c r="O383"/>
      <c r="P383" s="5"/>
      <c r="Q383" s="5"/>
      <c r="R383"/>
      <c r="S383"/>
      <c r="T383"/>
    </row>
    <row r="384" ht="12.75">
      <c r="A384" s="26">
        <v>45509</v>
      </c>
      <c r="B384"/>
      <c r="C384" s="21"/>
      <c r="D384" s="1" t="s">
        <v>12</v>
      </c>
      <c r="E384" s="23">
        <v>710</v>
      </c>
      <c r="F384" s="23">
        <f>SUM($E$11:E384)</f>
        <v>5192060.2460875213</v>
      </c>
      <c r="G384" s="23"/>
      <c r="H384" s="24">
        <f>IF(F384/$H$7&lt;50000,$N$1,IF(F384/$H$7&lt;100000,$N$2,IF(F384/$H$7&lt;150000,$N$3,IF(F384/$H$7&lt;200000,$N$4,IF(F384/$H$7&lt;250000,$N$5,$N$6)))))</f>
        <v>0</v>
      </c>
      <c r="I384" s="23">
        <f>G384+I383-E384*IF(D384="P",1.03,1)*H384</f>
        <v>6485619.4200000009</v>
      </c>
      <c r="J384"/>
      <c r="K384" s="23"/>
      <c r="L384" s="5"/>
      <c r="M384"/>
      <c r="N384" s="25"/>
      <c r="O384"/>
      <c r="P384" s="5"/>
      <c r="Q384" s="5"/>
      <c r="R384"/>
      <c r="S384"/>
      <c r="T384"/>
    </row>
    <row r="385" ht="14.25">
      <c r="A385" s="26">
        <v>45519</v>
      </c>
      <c r="B385"/>
      <c r="C385"/>
      <c r="D385" s="1" t="s">
        <v>12</v>
      </c>
      <c r="E385" s="23">
        <v>9385.1700000000001</v>
      </c>
      <c r="F385" s="23">
        <f>SUM($E$11:E385)</f>
        <v>5201445.4160875212</v>
      </c>
      <c r="G385" s="23"/>
      <c r="H385" s="24">
        <f>IF(F385/$H$7&lt;50000,$N$1,IF(F385/$H$7&lt;100000,$N$2,IF(F385/$H$7&lt;150000,$N$3,IF(F385/$H$7&lt;200000,$N$4,IF(F385/$H$7&lt;250000,$N$5,$N$6)))))</f>
        <v>0</v>
      </c>
      <c r="I385" s="23">
        <f>G385+I384-E385*IF(D385="P",1.03,1)*H385</f>
        <v>6485619.4200000009</v>
      </c>
      <c r="J385"/>
      <c r="K385" s="23"/>
      <c r="L385" s="5"/>
      <c r="M385"/>
      <c r="N385" s="25"/>
      <c r="O385"/>
      <c r="P385" s="5"/>
      <c r="Q385" s="5"/>
      <c r="R385"/>
      <c r="S385"/>
      <c r="T385"/>
    </row>
    <row r="386" ht="14.25">
      <c r="A386" s="26">
        <v>45482</v>
      </c>
      <c r="B386"/>
      <c r="C386"/>
      <c r="D386" s="1" t="s">
        <v>12</v>
      </c>
      <c r="E386" s="23">
        <v>976.23000000000002</v>
      </c>
      <c r="F386" s="23">
        <f>SUM($E$11:E386)</f>
        <v>5202421.6460875217</v>
      </c>
      <c r="G386" s="23"/>
      <c r="H386" s="24">
        <f>IF(F386/$H$7&lt;50000,$N$1,IF(F386/$H$7&lt;100000,$N$2,IF(F386/$H$7&lt;150000,$N$3,IF(F386/$H$7&lt;200000,$N$4,IF(F386/$H$7&lt;250000,$N$5,$N$6)))))</f>
        <v>0</v>
      </c>
      <c r="I386" s="23">
        <f>G386+I385-E386*IF(D386="P",1.03,1)*H386</f>
        <v>6485619.4200000009</v>
      </c>
      <c r="J386"/>
      <c r="K386" s="23"/>
      <c r="L386" s="5"/>
      <c r="M386"/>
      <c r="N386" s="25"/>
      <c r="O386"/>
      <c r="P386" s="5"/>
      <c r="Q386" s="5"/>
      <c r="R386"/>
      <c r="S386"/>
      <c r="T386"/>
    </row>
    <row r="387" ht="14.25">
      <c r="A387" s="26">
        <v>45524</v>
      </c>
      <c r="B387"/>
      <c r="C387"/>
      <c r="D387" s="1" t="s">
        <v>12</v>
      </c>
      <c r="E387" s="23">
        <v>976.23000000000002</v>
      </c>
      <c r="F387" s="23">
        <f>SUM($E$11:E387)</f>
        <v>5203397.8760875221</v>
      </c>
      <c r="G387" s="23"/>
      <c r="H387" s="24">
        <f>IF(F387/$H$7&lt;50000,$N$1,IF(F387/$H$7&lt;100000,$N$2,IF(F387/$H$7&lt;150000,$N$3,IF(F387/$H$7&lt;200000,$N$4,IF(F387/$H$7&lt;250000,$N$5,$N$6)))))</f>
        <v>0</v>
      </c>
      <c r="I387" s="23">
        <f>G387+I386-E387*IF(D387="P",1.03,1)*H387</f>
        <v>6485619.4200000009</v>
      </c>
      <c r="J387"/>
      <c r="K387" s="23"/>
      <c r="L387" s="5"/>
      <c r="M387"/>
      <c r="N387" s="25"/>
      <c r="O387"/>
      <c r="P387" s="5"/>
      <c r="Q387" s="5"/>
      <c r="R387"/>
      <c r="S387"/>
      <c r="T387"/>
    </row>
    <row r="388" ht="14.25">
      <c r="A388" s="26">
        <v>45528</v>
      </c>
      <c r="B388"/>
      <c r="C388" s="21"/>
      <c r="D388" s="1"/>
      <c r="E388" s="23"/>
      <c r="F388" s="23">
        <f>SUM($E$11:E388)</f>
        <v>5203397.8760875221</v>
      </c>
      <c r="G388" s="23">
        <v>8066.0200000000004</v>
      </c>
      <c r="H388" s="24">
        <f>IF(F388/$H$7&lt;50000,$N$1,IF(F388/$H$7&lt;100000,$N$2,IF(F388/$H$7&lt;150000,$N$3,IF(F388/$H$7&lt;200000,$N$4,IF(F388/$H$7&lt;250000,$N$5,$N$6)))))</f>
        <v>0</v>
      </c>
      <c r="I388" s="23">
        <f>G388+I387-E388*IF(D388="P",1.03,1)*H388</f>
        <v>6493685.4400000004</v>
      </c>
      <c r="J388"/>
      <c r="K388" s="23"/>
      <c r="L388" s="5"/>
      <c r="M388"/>
      <c r="N388" s="25"/>
      <c r="O388"/>
      <c r="P388" s="5"/>
      <c r="Q388" s="5"/>
      <c r="R388"/>
      <c r="S388"/>
      <c r="T388"/>
    </row>
    <row r="389" ht="14.25">
      <c r="A389" s="26">
        <v>45528</v>
      </c>
      <c r="B389"/>
      <c r="C389"/>
      <c r="D389" s="1"/>
      <c r="E389" s="23"/>
      <c r="F389" s="23">
        <f>SUM($E$11:E389)</f>
        <v>5203397.8760875221</v>
      </c>
      <c r="G389" s="23">
        <v>99981.639999999999</v>
      </c>
      <c r="H389" s="24">
        <f>IF(F389/$H$7&lt;50000,$N$1,IF(F389/$H$7&lt;100000,$N$2,IF(F389/$H$7&lt;150000,$N$3,IF(F389/$H$7&lt;200000,$N$4,IF(F389/$H$7&lt;250000,$N$5,$N$6)))))</f>
        <v>0</v>
      </c>
      <c r="I389" s="23">
        <f>G389+I388-E389*IF(D389="P",1.03,1)*H389</f>
        <v>6593667.0800000001</v>
      </c>
      <c r="J389"/>
      <c r="K389" s="23"/>
      <c r="L389" s="5"/>
      <c r="M389"/>
      <c r="N389" s="25"/>
      <c r="O389"/>
      <c r="P389" s="5"/>
      <c r="Q389" s="5"/>
      <c r="R389"/>
      <c r="S389"/>
      <c r="T389"/>
    </row>
    <row r="390" ht="14.25">
      <c r="A390" s="26">
        <v>45531</v>
      </c>
      <c r="B390"/>
      <c r="C390"/>
      <c r="D390" s="1"/>
      <c r="E390" s="23"/>
      <c r="F390" s="23">
        <f>SUM($E$11:E390)</f>
        <v>5203397.8760875221</v>
      </c>
      <c r="G390" s="23">
        <v>101097.57000000001</v>
      </c>
      <c r="H390" s="24">
        <f>IF(F390/$H$7&lt;50000,$N$1,IF(F390/$H$7&lt;100000,$N$2,IF(F390/$H$7&lt;150000,$N$3,IF(F390/$H$7&lt;200000,$N$4,IF(F390/$H$7&lt;250000,$N$5,$N$6)))))</f>
        <v>0</v>
      </c>
      <c r="I390" s="23">
        <f>G390+I389-E390*IF(D390="P",1.03,1)*H390</f>
        <v>6694764.6500000004</v>
      </c>
      <c r="J390"/>
      <c r="K390" s="23"/>
      <c r="L390" s="5"/>
      <c r="M390"/>
      <c r="N390" s="25"/>
      <c r="O390"/>
      <c r="P390" s="5"/>
      <c r="Q390" s="5"/>
      <c r="R390"/>
      <c r="S390"/>
      <c r="T390"/>
    </row>
    <row r="391" ht="14.25">
      <c r="A391" s="26">
        <v>45535</v>
      </c>
      <c r="B391"/>
      <c r="C391"/>
      <c r="D391" s="1"/>
      <c r="E391" s="23">
        <v>13640</v>
      </c>
      <c r="F391" s="23">
        <f>SUM($E$11:E391)</f>
        <v>5217037.8760875221</v>
      </c>
      <c r="G391" s="23"/>
      <c r="H391" s="24">
        <f>IF(F391/$H$7&lt;50000,$N$1,IF(F391/$H$7&lt;100000,$N$2,IF(F391/$H$7&lt;150000,$N$3,IF(F391/$H$7&lt;200000,$N$4,IF(F391/$H$7&lt;250000,$N$5,$N$6)))))</f>
        <v>0</v>
      </c>
      <c r="I391" s="23">
        <f>G391+I390-E391*IF(D391="P",1.03,1)*H391</f>
        <v>6694764.6500000004</v>
      </c>
      <c r="J391"/>
      <c r="K391" s="23"/>
      <c r="L391" s="5"/>
      <c r="M391"/>
      <c r="N391" s="25"/>
      <c r="O391"/>
      <c r="P391" s="5"/>
      <c r="Q391" s="5"/>
      <c r="R391"/>
      <c r="S391"/>
      <c r="T391"/>
    </row>
    <row r="392" ht="14.25">
      <c r="A392" s="26">
        <v>45545</v>
      </c>
      <c r="B392"/>
      <c r="C392"/>
      <c r="D392" s="1" t="s">
        <v>12</v>
      </c>
      <c r="E392" s="23">
        <v>975</v>
      </c>
      <c r="F392" s="23">
        <f>SUM($E$11:E392)</f>
        <v>5218012.8760875221</v>
      </c>
      <c r="G392" s="23"/>
      <c r="H392" s="24">
        <f>IF(F392/$H$7&lt;50000,$N$1,IF(F392/$H$7&lt;100000,$N$2,IF(F392/$H$7&lt;150000,$N$3,IF(F392/$H$7&lt;200000,$N$4,IF(F392/$H$7&lt;250000,$N$5,$N$6)))))</f>
        <v>0</v>
      </c>
      <c r="I392" s="23">
        <f>G392+I391-E392*IF(D392="P",1.03,1)*H392</f>
        <v>6694764.6500000004</v>
      </c>
      <c r="J392"/>
      <c r="K392" s="23"/>
      <c r="L392" s="5"/>
      <c r="M392"/>
      <c r="N392" s="25"/>
      <c r="O392"/>
      <c r="P392" s="5"/>
      <c r="Q392" s="5"/>
      <c r="R392"/>
      <c r="S392"/>
      <c r="T392"/>
    </row>
    <row r="393" ht="14.25">
      <c r="A393" s="26">
        <v>45548</v>
      </c>
      <c r="B393"/>
      <c r="C393"/>
      <c r="D393" s="1" t="s">
        <v>12</v>
      </c>
      <c r="E393" s="23">
        <v>9185</v>
      </c>
      <c r="F393" s="23">
        <f>SUM($E$11:E393)</f>
        <v>5227197.8760875221</v>
      </c>
      <c r="G393"/>
      <c r="H393" s="24">
        <f>IF(F393/$H$7&lt;50000,$N$1,IF(F393/$H$7&lt;100000,$N$2,IF(F393/$H$7&lt;150000,$N$3,IF(F393/$H$7&lt;200000,$N$4,IF(F393/$H$7&lt;250000,$N$5,$N$6)))))</f>
        <v>0</v>
      </c>
      <c r="I393" s="23">
        <f>G393+I392-E393*IF(D393="P",1.03,1)*H393</f>
        <v>6694764.6500000004</v>
      </c>
      <c r="J393"/>
      <c r="K393"/>
      <c r="L393"/>
      <c r="M393"/>
      <c r="N393" s="25"/>
      <c r="O393"/>
      <c r="P393" s="5"/>
      <c r="Q393" s="5"/>
      <c r="R393"/>
      <c r="S393"/>
      <c r="T393"/>
    </row>
    <row r="394" ht="14.25">
      <c r="A394" s="26">
        <v>45548</v>
      </c>
      <c r="B394"/>
      <c r="C394" s="21"/>
      <c r="D394" s="1" t="s">
        <v>12</v>
      </c>
      <c r="E394" s="23">
        <v>4080</v>
      </c>
      <c r="F394" s="23">
        <f>SUM($E$11:E394)</f>
        <v>5231277.8760875221</v>
      </c>
      <c r="G394"/>
      <c r="H394" s="24">
        <f>IF(F394/$H$7&lt;50000,$N$1,IF(F394/$H$7&lt;100000,$N$2,IF(F394/$H$7&lt;150000,$N$3,IF(F394/$H$7&lt;200000,$N$4,IF(F394/$H$7&lt;250000,$N$5,$N$6)))))</f>
        <v>0</v>
      </c>
      <c r="I394" s="23">
        <f>G394+I393-E394*IF(D394="P",1.03,1)*H394</f>
        <v>6694764.6500000004</v>
      </c>
      <c r="J394"/>
      <c r="K394"/>
      <c r="L394"/>
      <c r="M394"/>
      <c r="N394" s="25"/>
      <c r="O394"/>
      <c r="P394" s="5"/>
      <c r="Q394" s="5"/>
      <c r="R394"/>
      <c r="S394"/>
      <c r="T394"/>
    </row>
    <row r="395" ht="14.25">
      <c r="A395" s="26">
        <v>45548</v>
      </c>
      <c r="B395"/>
      <c r="C395"/>
      <c r="D395" s="1" t="s">
        <v>12</v>
      </c>
      <c r="E395" s="23">
        <v>2373</v>
      </c>
      <c r="F395" s="23">
        <f>SUM($E$11:E395)</f>
        <v>5233650.8760875221</v>
      </c>
      <c r="G395"/>
      <c r="H395" s="24">
        <f>IF(F395/$H$7&lt;50000,$N$1,IF(F395/$H$7&lt;100000,$N$2,IF(F395/$H$7&lt;150000,$N$3,IF(F395/$H$7&lt;200000,$N$4,IF(F395/$H$7&lt;250000,$N$5,$N$6)))))</f>
        <v>0</v>
      </c>
      <c r="I395" s="23">
        <f>G395+I394-E395*IF(D395="P",1.03,1)*H395</f>
        <v>6694764.6500000004</v>
      </c>
      <c r="J395"/>
      <c r="K395"/>
      <c r="L395"/>
      <c r="M395"/>
      <c r="N395" s="25"/>
      <c r="O395"/>
      <c r="P395" s="5"/>
      <c r="Q395" s="5"/>
      <c r="R395"/>
      <c r="S395"/>
      <c r="T395"/>
    </row>
    <row r="396" ht="14.25">
      <c r="A396" s="26">
        <v>45554</v>
      </c>
      <c r="B396"/>
      <c r="C396" s="21"/>
      <c r="D396" s="1"/>
      <c r="E396" s="23"/>
      <c r="F396" s="23">
        <f>SUM($E$11:E396)</f>
        <v>5233650.8760875221</v>
      </c>
      <c r="G396" s="23">
        <v>12216.360000000001</v>
      </c>
      <c r="H396" s="24">
        <f>IF(F396/$H$7&lt;50000,$N$1,IF(F396/$H$7&lt;100000,$N$2,IF(F396/$H$7&lt;150000,$N$3,IF(F396/$H$7&lt;200000,$N$4,IF(F396/$H$7&lt;250000,$N$5,$N$6)))))</f>
        <v>0</v>
      </c>
      <c r="I396" s="23">
        <f>G396+I395-E396*IF(D396="P",1.03,1)*H396</f>
        <v>6706981.0100000007</v>
      </c>
      <c r="J396"/>
      <c r="K396"/>
      <c r="L396"/>
      <c r="M396"/>
      <c r="N396" s="25"/>
      <c r="O396"/>
      <c r="P396" s="5"/>
      <c r="Q396" s="5"/>
      <c r="R396"/>
      <c r="S396"/>
      <c r="T396"/>
    </row>
    <row r="397" ht="14.25">
      <c r="A397" s="26">
        <v>45559</v>
      </c>
      <c r="B397"/>
      <c r="C397"/>
      <c r="D397" s="1" t="s">
        <v>12</v>
      </c>
      <c r="E397" s="23">
        <v>2184</v>
      </c>
      <c r="F397" s="23">
        <f>SUM($E$11:E397)</f>
        <v>5235834.8760875221</v>
      </c>
      <c r="G397"/>
      <c r="H397" s="24">
        <f>IF(F397/$H$7&lt;50000,$N$1,IF(F397/$H$7&lt;100000,$N$2,IF(F397/$H$7&lt;150000,$N$3,IF(F397/$H$7&lt;200000,$N$4,IF(F397/$H$7&lt;250000,$N$5,$N$6)))))</f>
        <v>0</v>
      </c>
      <c r="I397" s="23">
        <f>G397+I396-E397*IF(D397="P",1.03,1)*H397</f>
        <v>6706981.0100000007</v>
      </c>
      <c r="J397"/>
      <c r="K397"/>
      <c r="L397"/>
      <c r="M397"/>
      <c r="N397" s="25"/>
      <c r="O397"/>
      <c r="P397" s="5"/>
      <c r="Q397" s="5"/>
      <c r="R397"/>
      <c r="S397"/>
      <c r="T397"/>
    </row>
    <row r="398" ht="14.25">
      <c r="A398" s="26">
        <v>45565</v>
      </c>
      <c r="B398"/>
      <c r="C398"/>
      <c r="D398" s="1"/>
      <c r="E398" s="23">
        <v>13640</v>
      </c>
      <c r="F398" s="23">
        <f>SUM($E$11:E398)</f>
        <v>5249474.8760875221</v>
      </c>
      <c r="G398"/>
      <c r="H398" s="24">
        <f>IF(F398/$H$7&lt;50000,$N$1,IF(F398/$H$7&lt;100000,$N$2,IF(F398/$H$7&lt;150000,$N$3,IF(F398/$H$7&lt;200000,$N$4,IF(F398/$H$7&lt;250000,$N$5,$N$6)))))</f>
        <v>0</v>
      </c>
      <c r="I398" s="23">
        <f>G398+I397-E398*IF(D398="P",1.03,1)*H398</f>
        <v>6706981.0100000007</v>
      </c>
      <c r="J398"/>
      <c r="K398"/>
      <c r="L398"/>
      <c r="M398"/>
      <c r="N398" s="25"/>
      <c r="O398"/>
      <c r="P398" s="5"/>
      <c r="Q398" s="5"/>
      <c r="R398"/>
      <c r="S398"/>
      <c r="T398"/>
    </row>
    <row r="399" ht="14.25">
      <c r="A399" s="26">
        <v>45565</v>
      </c>
      <c r="B399"/>
      <c r="C399"/>
      <c r="D399" s="1" t="s">
        <v>12</v>
      </c>
      <c r="E399" s="23">
        <v>8100</v>
      </c>
      <c r="F399" s="23">
        <f>SUM($E$11:E399)</f>
        <v>5257574.8760875221</v>
      </c>
      <c r="G399"/>
      <c r="H399" s="24">
        <f>IF(F399/$H$7&lt;50000,$N$1,IF(F399/$H$7&lt;100000,$N$2,IF(F399/$H$7&lt;150000,$N$3,IF(F399/$H$7&lt;200000,$N$4,IF(F399/$H$7&lt;250000,$N$5,$N$6)))))</f>
        <v>0</v>
      </c>
      <c r="I399" s="23">
        <f>G399+I398-E399*IF(D399="P",1.03,1)*H399</f>
        <v>6706981.0100000007</v>
      </c>
      <c r="J399"/>
      <c r="K399"/>
      <c r="L399"/>
      <c r="M399"/>
      <c r="N399" s="25"/>
      <c r="O399"/>
      <c r="P399" s="5"/>
      <c r="Q399" s="5"/>
      <c r="R399"/>
      <c r="S399"/>
      <c r="T399"/>
    </row>
    <row r="400" ht="14.25">
      <c r="A400" s="26">
        <v>45565</v>
      </c>
      <c r="B400"/>
      <c r="C400"/>
      <c r="D400" s="1" t="s">
        <v>12</v>
      </c>
      <c r="E400" s="23">
        <v>976.23000000000002</v>
      </c>
      <c r="F400" s="23">
        <f>SUM($E$11:E400)</f>
        <v>5258551.1060875226</v>
      </c>
      <c r="G400"/>
      <c r="H400" s="24">
        <f>IF(F400/$H$7&lt;50000,$N$1,IF(F400/$H$7&lt;100000,$N$2,IF(F400/$H$7&lt;150000,$N$3,IF(F400/$H$7&lt;200000,$N$4,IF(F400/$H$7&lt;250000,$N$5,$N$6)))))</f>
        <v>0</v>
      </c>
      <c r="I400" s="23">
        <f>G400+I399-E400*IF(D400="P",1.03,1)*H400</f>
        <v>6706981.0100000007</v>
      </c>
      <c r="J400"/>
      <c r="K400"/>
      <c r="L400"/>
      <c r="M400"/>
      <c r="N400" s="25"/>
      <c r="O400"/>
      <c r="P400" s="5"/>
      <c r="Q400" s="5"/>
      <c r="R400"/>
      <c r="S400"/>
      <c r="T400"/>
    </row>
    <row r="401" ht="14.25">
      <c r="A401" s="26">
        <v>45577</v>
      </c>
      <c r="B401"/>
      <c r="C401"/>
      <c r="D401" s="1"/>
      <c r="E401" s="23"/>
      <c r="F401" s="23">
        <f>SUM($E$11:E401)</f>
        <v>5258551.1060875226</v>
      </c>
      <c r="G401" s="23">
        <v>99981.610000000001</v>
      </c>
      <c r="H401" s="24">
        <f>IF(F401/$H$7&lt;50000,$N$1,IF(F401/$H$7&lt;100000,$N$2,IF(F401/$H$7&lt;150000,$N$3,IF(F401/$H$7&lt;200000,$N$4,IF(F401/$H$7&lt;250000,$N$5,$N$6)))))</f>
        <v>0</v>
      </c>
      <c r="I401" s="23">
        <f>G401+I400-E401*IF(D401="P",1.03,1)*H401</f>
        <v>6806962.620000001</v>
      </c>
      <c r="J401"/>
      <c r="K401"/>
      <c r="L401"/>
      <c r="M401"/>
      <c r="N401" s="25"/>
      <c r="O401"/>
      <c r="P401" s="5"/>
      <c r="Q401" s="5"/>
      <c r="R401"/>
      <c r="S401"/>
      <c r="T401"/>
    </row>
    <row r="402" ht="14.25">
      <c r="A402" s="26">
        <v>45524</v>
      </c>
      <c r="B402"/>
      <c r="C402"/>
      <c r="D402" s="1" t="s">
        <v>12</v>
      </c>
      <c r="E402" s="23">
        <v>24349.150000000001</v>
      </c>
      <c r="F402" s="23">
        <f>SUM($E$11:E402)</f>
        <v>5282900.256087523</v>
      </c>
      <c r="G402" s="23"/>
      <c r="H402" s="24">
        <f>IF(F402/$H$7&lt;50000,$N$1,IF(F402/$H$7&lt;100000,$N$2,IF(F402/$H$7&lt;150000,$N$3,IF(F402/$H$7&lt;200000,$N$4,IF(F402/$H$7&lt;250000,$N$5,$N$6)))))</f>
        <v>0</v>
      </c>
      <c r="I402" s="23">
        <f>G402+I401-E402*IF(D402="P",1.03,1)*H402</f>
        <v>6806962.620000001</v>
      </c>
      <c r="J402"/>
      <c r="K402"/>
      <c r="L402"/>
      <c r="M402"/>
      <c r="N402" s="25"/>
      <c r="O402"/>
      <c r="P402" s="5"/>
      <c r="Q402" s="5"/>
      <c r="R402"/>
      <c r="S402"/>
      <c r="T402"/>
    </row>
    <row r="403" ht="14.25">
      <c r="A403" s="26">
        <v>45574</v>
      </c>
      <c r="B403"/>
      <c r="C403"/>
      <c r="D403" s="1"/>
      <c r="E403" s="23">
        <v>194.38999999999999</v>
      </c>
      <c r="F403" s="23">
        <f>SUM($E$11:E403)</f>
        <v>5283094.6460875226</v>
      </c>
      <c r="G403" s="23"/>
      <c r="H403" s="24">
        <f>IF(F403/$H$7&lt;50000,$N$1,IF(F403/$H$7&lt;100000,$N$2,IF(F403/$H$7&lt;150000,$N$3,IF(F403/$H$7&lt;200000,$N$4,IF(F403/$H$7&lt;250000,$N$5,$N$6)))))</f>
        <v>0</v>
      </c>
      <c r="I403" s="23">
        <f>G403+I402-E403*IF(D403="P",1.03,1)*H403</f>
        <v>6806962.620000001</v>
      </c>
      <c r="J403"/>
      <c r="K403"/>
      <c r="L403"/>
      <c r="M403"/>
      <c r="N403" s="25"/>
      <c r="O403"/>
      <c r="P403" s="5"/>
      <c r="Q403" s="5"/>
      <c r="R403"/>
      <c r="S403"/>
      <c r="T403"/>
    </row>
    <row r="404" ht="14.25">
      <c r="A404" s="26">
        <v>45579</v>
      </c>
      <c r="B404"/>
      <c r="C404"/>
      <c r="D404" s="1" t="s">
        <v>12</v>
      </c>
      <c r="E404" s="23">
        <v>470.26999999999998</v>
      </c>
      <c r="F404" s="23">
        <f>SUM($E$11:E404)</f>
        <v>5283564.9160875222</v>
      </c>
      <c r="G404" s="23"/>
      <c r="H404" s="24">
        <f>IF(F404/$H$7&lt;50000,$N$1,IF(F404/$H$7&lt;100000,$N$2,IF(F404/$H$7&lt;150000,$N$3,IF(F404/$H$7&lt;200000,$N$4,IF(F404/$H$7&lt;250000,$N$5,$N$6)))))</f>
        <v>0</v>
      </c>
      <c r="I404" s="23">
        <f>G404+I403-E404*IF(D404="P",1.03,1)*H404</f>
        <v>6806962.620000001</v>
      </c>
      <c r="J404"/>
      <c r="K404"/>
      <c r="L404"/>
      <c r="M404"/>
      <c r="N404" s="25"/>
      <c r="O404"/>
      <c r="P404" s="5"/>
      <c r="Q404" s="5"/>
      <c r="R404"/>
      <c r="S404"/>
      <c r="T404"/>
    </row>
    <row r="405" ht="14.25">
      <c r="A405" s="26">
        <v>45579</v>
      </c>
      <c r="B405"/>
      <c r="C405"/>
      <c r="D405" s="1" t="s">
        <v>12</v>
      </c>
      <c r="E405" s="23">
        <v>95.219999999999999</v>
      </c>
      <c r="F405" s="23">
        <f>SUM($E$11:E405)</f>
        <v>5283660.1360875219</v>
      </c>
      <c r="G405" s="23"/>
      <c r="H405" s="24">
        <f>IF(F405/$H$7&lt;50000,$N$1,IF(F405/$H$7&lt;100000,$N$2,IF(F405/$H$7&lt;150000,$N$3,IF(F405/$H$7&lt;200000,$N$4,IF(F405/$H$7&lt;250000,$N$5,$N$6)))))</f>
        <v>0</v>
      </c>
      <c r="I405" s="23">
        <f>G405+I404-E405*IF(D405="P",1.03,1)*H405</f>
        <v>6806962.620000001</v>
      </c>
      <c r="J405"/>
      <c r="K405"/>
      <c r="L405"/>
      <c r="M405"/>
      <c r="N405" s="25"/>
      <c r="O405"/>
      <c r="P405" s="5"/>
      <c r="Q405" s="5"/>
      <c r="R405"/>
      <c r="S405"/>
      <c r="T405"/>
    </row>
    <row r="406" ht="14.25">
      <c r="A406" s="26">
        <v>45581</v>
      </c>
      <c r="B406"/>
      <c r="C406"/>
      <c r="D406" s="1" t="s">
        <v>12</v>
      </c>
      <c r="E406" s="23">
        <v>376.5</v>
      </c>
      <c r="F406" s="23">
        <f>SUM($E$11:E406)</f>
        <v>5284036.6360875219</v>
      </c>
      <c r="G406" s="23"/>
      <c r="H406" s="24">
        <f>IF(F406/$H$7&lt;50000,$N$1,IF(F406/$H$7&lt;100000,$N$2,IF(F406/$H$7&lt;150000,$N$3,IF(F406/$H$7&lt;200000,$N$4,IF(F406/$H$7&lt;250000,$N$5,$N$6)))))</f>
        <v>0</v>
      </c>
      <c r="I406" s="23">
        <f>G406+I405-E406*IF(D406="P",1.03,1)*H406</f>
        <v>6806962.620000001</v>
      </c>
      <c r="J406"/>
      <c r="K406"/>
      <c r="L406"/>
      <c r="M406"/>
      <c r="N406" s="25"/>
      <c r="O406"/>
      <c r="P406" s="5"/>
      <c r="Q406" s="5"/>
      <c r="R406"/>
      <c r="S406"/>
      <c r="T406"/>
    </row>
    <row r="407" ht="14.25">
      <c r="A407" s="26">
        <v>45581</v>
      </c>
      <c r="B407"/>
      <c r="C407"/>
      <c r="D407" s="1" t="s">
        <v>12</v>
      </c>
      <c r="E407" s="23">
        <v>376.5</v>
      </c>
      <c r="F407" s="23">
        <f>SUM($E$11:E407)</f>
        <v>5284413.1360875219</v>
      </c>
      <c r="G407" s="23"/>
      <c r="H407" s="24">
        <f>IF(F407/$H$7&lt;50000,$N$1,IF(F407/$H$7&lt;100000,$N$2,IF(F407/$H$7&lt;150000,$N$3,IF(F407/$H$7&lt;200000,$N$4,IF(F407/$H$7&lt;250000,$N$5,$N$6)))))</f>
        <v>0</v>
      </c>
      <c r="I407" s="23">
        <f>G407+I406-E407*IF(D407="P",1.03,1)*H407</f>
        <v>6806962.620000001</v>
      </c>
      <c r="J407"/>
      <c r="K407"/>
      <c r="L407"/>
      <c r="M407"/>
      <c r="N407" s="25"/>
      <c r="O407"/>
      <c r="P407" s="5"/>
      <c r="Q407" s="5"/>
      <c r="R407"/>
      <c r="S407"/>
      <c r="T407"/>
    </row>
    <row r="408" ht="14.25">
      <c r="A408" s="26">
        <v>45586</v>
      </c>
      <c r="B408"/>
      <c r="C408"/>
      <c r="D408" s="1" t="s">
        <v>12</v>
      </c>
      <c r="E408" s="23">
        <v>5130.0500000000002</v>
      </c>
      <c r="F408" s="23">
        <f>SUM($E$11:E408)</f>
        <v>5289543.1860875217</v>
      </c>
      <c r="G408" s="23"/>
      <c r="H408" s="24">
        <f>IF(F408/$H$7&lt;50000,$N$1,IF(F408/$H$7&lt;100000,$N$2,IF(F408/$H$7&lt;150000,$N$3,IF(F408/$H$7&lt;200000,$N$4,IF(F408/$H$7&lt;250000,$N$5,$N$6)))))</f>
        <v>0</v>
      </c>
      <c r="I408" s="23">
        <f>G408+I407-E408*IF(D408="P",1.03,1)*H408</f>
        <v>6806962.620000001</v>
      </c>
      <c r="J408"/>
      <c r="K408"/>
      <c r="L408"/>
      <c r="M408"/>
      <c r="N408" s="25"/>
      <c r="O408"/>
      <c r="P408" s="5"/>
      <c r="Q408" s="5"/>
      <c r="R408"/>
      <c r="S408"/>
      <c r="T408"/>
    </row>
    <row r="409" ht="14.25">
      <c r="A409" s="26">
        <v>45588</v>
      </c>
      <c r="B409"/>
      <c r="C409"/>
      <c r="D409" s="1" t="s">
        <v>12</v>
      </c>
      <c r="E409" s="23">
        <v>9030.3999999999996</v>
      </c>
      <c r="F409" s="23">
        <f>SUM($E$11:E409)</f>
        <v>5298573.5860875221</v>
      </c>
      <c r="G409" s="23"/>
      <c r="H409" s="24">
        <f>IF(F409/$H$7&lt;50000,$N$1,IF(F409/$H$7&lt;100000,$N$2,IF(F409/$H$7&lt;150000,$N$3,IF(F409/$H$7&lt;200000,$N$4,IF(F409/$H$7&lt;250000,$N$5,$N$6)))))</f>
        <v>0</v>
      </c>
      <c r="I409" s="23">
        <f>G409+I408-E409*IF(D409="P",1.03,1)*H409</f>
        <v>6806962.620000001</v>
      </c>
      <c r="J409"/>
      <c r="K409"/>
      <c r="L409"/>
      <c r="M409"/>
      <c r="N409" s="25"/>
      <c r="O409"/>
      <c r="P409" s="5"/>
      <c r="Q409" s="5"/>
      <c r="R409"/>
      <c r="S409"/>
      <c r="T409"/>
    </row>
    <row r="410" ht="14.25">
      <c r="A410" s="26">
        <v>45588</v>
      </c>
      <c r="B410"/>
      <c r="C410"/>
      <c r="D410" s="1" t="s">
        <v>12</v>
      </c>
      <c r="E410" s="23">
        <v>320</v>
      </c>
      <c r="F410" s="23">
        <f>SUM($E$11:E410)</f>
        <v>5298893.5860875221</v>
      </c>
      <c r="G410" s="23"/>
      <c r="H410" s="24">
        <f>IF(F410/$H$7&lt;50000,$N$1,IF(F410/$H$7&lt;100000,$N$2,IF(F410/$H$7&lt;150000,$N$3,IF(F410/$H$7&lt;200000,$N$4,IF(F410/$H$7&lt;250000,$N$5,$N$6)))))</f>
        <v>0</v>
      </c>
      <c r="I410" s="23">
        <f>G410+I409-E410*IF(D410="P",1.03,1)*H410</f>
        <v>6806962.620000001</v>
      </c>
      <c r="J410"/>
      <c r="K410"/>
      <c r="L410"/>
      <c r="M410"/>
      <c r="N410" s="25"/>
      <c r="O410"/>
      <c r="P410" s="5"/>
      <c r="Q410" s="5"/>
      <c r="R410"/>
      <c r="S410"/>
      <c r="T410"/>
    </row>
    <row r="411" ht="14.25">
      <c r="A411" s="26">
        <v>45590</v>
      </c>
      <c r="B411"/>
      <c r="C411"/>
      <c r="D411" s="1" t="s">
        <v>12</v>
      </c>
      <c r="E411" s="23">
        <v>1575</v>
      </c>
      <c r="F411" s="23">
        <f>SUM($E$11:E411)</f>
        <v>5300468.5860875221</v>
      </c>
      <c r="G411" s="23"/>
      <c r="H411" s="24">
        <f>IF(F411/$H$7&lt;50000,$N$1,IF(F411/$H$7&lt;100000,$N$2,IF(F411/$H$7&lt;150000,$N$3,IF(F411/$H$7&lt;200000,$N$4,IF(F411/$H$7&lt;250000,$N$5,$N$6)))))</f>
        <v>0</v>
      </c>
      <c r="I411" s="23">
        <f>G411+I410-E411*IF(D411="P",1.03,1)*H411</f>
        <v>6806962.620000001</v>
      </c>
      <c r="J411"/>
      <c r="K411"/>
      <c r="L411"/>
      <c r="M411"/>
      <c r="N411" s="25"/>
      <c r="O411"/>
      <c r="P411" s="5"/>
      <c r="Q411" s="5"/>
      <c r="R411"/>
      <c r="S411"/>
      <c r="T411"/>
    </row>
    <row r="412" ht="14.25">
      <c r="A412" s="26">
        <v>45590</v>
      </c>
      <c r="B412"/>
      <c r="C412"/>
      <c r="D412" s="1" t="s">
        <v>12</v>
      </c>
      <c r="E412" s="23">
        <v>546</v>
      </c>
      <c r="F412" s="23">
        <f>SUM($E$11:E412)</f>
        <v>5301014.5860875221</v>
      </c>
      <c r="G412" s="23"/>
      <c r="H412" s="24">
        <f>IF(F412/$H$7&lt;50000,$N$1,IF(F412/$H$7&lt;100000,$N$2,IF(F412/$H$7&lt;150000,$N$3,IF(F412/$H$7&lt;200000,$N$4,IF(F412/$H$7&lt;250000,$N$5,$N$6)))))</f>
        <v>0</v>
      </c>
      <c r="I412" s="23">
        <f>G412+I411-E412*IF(D412="P",1.03,1)*H412</f>
        <v>6806962.620000001</v>
      </c>
      <c r="J412"/>
      <c r="K412"/>
      <c r="L412"/>
      <c r="M412"/>
      <c r="N412" s="25"/>
      <c r="O412"/>
      <c r="P412" s="5"/>
      <c r="Q412" s="5"/>
      <c r="R412"/>
      <c r="S412"/>
      <c r="T412"/>
    </row>
    <row r="413" ht="14.25">
      <c r="A413" s="26">
        <v>45596</v>
      </c>
      <c r="B413"/>
      <c r="C413"/>
      <c r="D413" s="1" t="s">
        <v>12</v>
      </c>
      <c r="E413" s="23">
        <v>4842.1099999999997</v>
      </c>
      <c r="F413" s="23">
        <f>SUM($E$11:E413)</f>
        <v>5305856.6960875224</v>
      </c>
      <c r="G413" s="23"/>
      <c r="H413" s="24">
        <f>IF(F413/$H$7&lt;50000,$N$1,IF(F413/$H$7&lt;100000,$N$2,IF(F413/$H$7&lt;150000,$N$3,IF(F413/$H$7&lt;200000,$N$4,IF(F413/$H$7&lt;250000,$N$5,$N$6)))))</f>
        <v>0</v>
      </c>
      <c r="I413" s="23">
        <f>G413+I412-E413*IF(D413="P",1.03,1)*H413</f>
        <v>6806962.620000001</v>
      </c>
      <c r="J413"/>
      <c r="K413"/>
      <c r="L413"/>
      <c r="M413"/>
      <c r="N413" s="25"/>
      <c r="O413"/>
      <c r="P413" s="5"/>
      <c r="Q413" s="5"/>
      <c r="R413"/>
      <c r="S413"/>
      <c r="T413"/>
    </row>
    <row r="414" ht="14.25">
      <c r="A414" s="26">
        <v>45596</v>
      </c>
      <c r="B414"/>
      <c r="C414" s="21"/>
      <c r="D414" s="1" t="s">
        <v>12</v>
      </c>
      <c r="E414" s="23">
        <v>2097.9000000000001</v>
      </c>
      <c r="F414" s="23">
        <f>SUM($E$11:E414)</f>
        <v>5307954.5960875228</v>
      </c>
      <c r="G414" s="23"/>
      <c r="H414" s="24">
        <f>IF(F414/$H$7&lt;50000,$N$1,IF(F414/$H$7&lt;100000,$N$2,IF(F414/$H$7&lt;150000,$N$3,IF(F414/$H$7&lt;200000,$N$4,IF(F414/$H$7&lt;250000,$N$5,$N$6)))))</f>
        <v>0</v>
      </c>
      <c r="I414" s="23">
        <f>G414+I413-E414*IF(D414="P",1.03,1)*H414</f>
        <v>6806962.620000001</v>
      </c>
      <c r="J414"/>
      <c r="K414"/>
      <c r="L414"/>
      <c r="M414"/>
      <c r="N414" s="25"/>
      <c r="O414"/>
      <c r="P414" s="5"/>
      <c r="Q414" s="5"/>
      <c r="R414"/>
      <c r="S414"/>
      <c r="T414"/>
    </row>
    <row r="415" ht="14.25">
      <c r="A415" s="26">
        <v>45596</v>
      </c>
      <c r="B415"/>
      <c r="C415"/>
      <c r="D415" s="1"/>
      <c r="E415" s="23">
        <v>13640</v>
      </c>
      <c r="F415" s="23">
        <f>SUM($E$11:E415)</f>
        <v>5321594.5960875228</v>
      </c>
      <c r="G415" s="23"/>
      <c r="H415" s="24">
        <f>IF(F415/$H$7&lt;50000,$N$1,IF(F415/$H$7&lt;100000,$N$2,IF(F415/$H$7&lt;150000,$N$3,IF(F415/$H$7&lt;200000,$N$4,IF(F415/$H$7&lt;250000,$N$5,$N$6)))))</f>
        <v>0</v>
      </c>
      <c r="I415" s="23">
        <f>G415+I414-E415*IF(D415="P",1.03,1)*H415</f>
        <v>6806962.620000001</v>
      </c>
      <c r="J415"/>
      <c r="K415"/>
      <c r="L415"/>
      <c r="M415"/>
      <c r="N415" s="25"/>
      <c r="O415"/>
      <c r="P415" s="5"/>
      <c r="Q415" s="5"/>
      <c r="R415"/>
      <c r="S415"/>
      <c r="T415"/>
    </row>
    <row r="416" ht="14.25">
      <c r="A416" s="26">
        <v>45596</v>
      </c>
      <c r="B416"/>
      <c r="C416"/>
      <c r="D416" s="1" t="s">
        <v>12</v>
      </c>
      <c r="E416" s="23">
        <f>70000*2.09*0.3</f>
        <v>43890</v>
      </c>
      <c r="F416" s="23">
        <f>SUM($E$11:E416)</f>
        <v>5365484.5960875228</v>
      </c>
      <c r="G416" s="23"/>
      <c r="H416" s="24">
        <f>IF(F416/$H$7&lt;50000,$N$1,IF(F416/$H$7&lt;100000,$N$2,IF(F416/$H$7&lt;150000,$N$3,IF(F416/$H$7&lt;200000,$N$4,IF(F416/$H$7&lt;250000,$N$5,$N$6)))))</f>
        <v>0</v>
      </c>
      <c r="I416" s="23">
        <f>G416+I415-E416*IF(D416="P",1.03,1)*H416</f>
        <v>6806962.620000001</v>
      </c>
      <c r="J416"/>
      <c r="K416"/>
      <c r="L416"/>
      <c r="M416"/>
      <c r="N416" s="25"/>
      <c r="O416"/>
      <c r="P416" s="5"/>
      <c r="Q416" s="5"/>
      <c r="R416"/>
      <c r="S416"/>
      <c r="T416"/>
    </row>
    <row r="417" ht="14.25">
      <c r="A417" s="26">
        <v>45596</v>
      </c>
      <c r="B417"/>
      <c r="C417"/>
      <c r="D417" s="1" t="s">
        <v>12</v>
      </c>
      <c r="E417" s="23">
        <v>10400</v>
      </c>
      <c r="F417" s="23">
        <f>SUM($E$11:E417)</f>
        <v>5375884.5960875228</v>
      </c>
      <c r="G417" s="23"/>
      <c r="H417" s="24">
        <f>IF(F417/$H$7&lt;50000,$N$1,IF(F417/$H$7&lt;100000,$N$2,IF(F417/$H$7&lt;150000,$N$3,IF(F417/$H$7&lt;200000,$N$4,IF(F417/$H$7&lt;250000,$N$5,$N$6)))))</f>
        <v>0</v>
      </c>
      <c r="I417" s="23">
        <f>G417+I416-E417*IF(D417="P",1.03,1)*H417</f>
        <v>6806962.620000001</v>
      </c>
      <c r="J417"/>
      <c r="K417"/>
      <c r="L417"/>
      <c r="M417"/>
      <c r="N417" s="25"/>
      <c r="O417"/>
      <c r="P417" s="5"/>
      <c r="Q417" s="5"/>
      <c r="R417"/>
      <c r="S417"/>
      <c r="T417"/>
    </row>
    <row r="418" ht="14.25">
      <c r="A418" s="26">
        <v>45596</v>
      </c>
      <c r="B418"/>
      <c r="C418"/>
      <c r="D418" s="1" t="s">
        <v>12</v>
      </c>
      <c r="E418" s="23">
        <v>4080</v>
      </c>
      <c r="F418" s="23">
        <f>SUM($E$11:E418)</f>
        <v>5379964.5960875228</v>
      </c>
      <c r="G418" s="23"/>
      <c r="H418" s="24">
        <f>IF(F418/$H$7&lt;50000,$N$1,IF(F418/$H$7&lt;100000,$N$2,IF(F418/$H$7&lt;150000,$N$3,IF(F418/$H$7&lt;200000,$N$4,IF(F418/$H$7&lt;250000,$N$5,$N$6)))))</f>
        <v>0</v>
      </c>
      <c r="I418" s="23">
        <f>G418+I417-E418*IF(D418="P",1.03,1)*H418</f>
        <v>6806962.620000001</v>
      </c>
      <c r="J418"/>
      <c r="K418"/>
      <c r="L418"/>
      <c r="M418"/>
      <c r="N418" s="25"/>
      <c r="O418"/>
      <c r="P418" s="5"/>
      <c r="Q418" s="5"/>
      <c r="R418"/>
      <c r="S418"/>
      <c r="T418"/>
    </row>
    <row r="419" ht="14.25">
      <c r="A419" s="26">
        <v>45597</v>
      </c>
      <c r="B419"/>
      <c r="C419"/>
      <c r="D419" s="1" t="s">
        <v>12</v>
      </c>
      <c r="E419" s="23">
        <v>2175</v>
      </c>
      <c r="F419" s="23">
        <f>SUM($E$11:E419)</f>
        <v>5382139.5960875228</v>
      </c>
      <c r="G419" s="23"/>
      <c r="H419" s="24">
        <f>IF(F419/$H$7&lt;50000,$N$1,IF(F419/$H$7&lt;100000,$N$2,IF(F419/$H$7&lt;150000,$N$3,IF(F419/$H$7&lt;200000,$N$4,IF(F419/$H$7&lt;250000,$N$5,$N$6)))))</f>
        <v>0</v>
      </c>
      <c r="I419" s="23">
        <f>G419+I418-E419*IF(D419="P",1.03,1)*H419</f>
        <v>6806962.620000001</v>
      </c>
      <c r="J419"/>
      <c r="K419"/>
      <c r="L419"/>
      <c r="M419"/>
      <c r="N419" s="25"/>
      <c r="O419"/>
      <c r="P419" s="5"/>
      <c r="Q419" s="5"/>
      <c r="R419"/>
      <c r="S419"/>
      <c r="T419"/>
    </row>
    <row r="420" ht="14.25">
      <c r="A420" s="26">
        <v>45598</v>
      </c>
      <c r="B420"/>
      <c r="C420" s="21"/>
      <c r="D420" s="1"/>
      <c r="E420" s="23"/>
      <c r="F420" s="23">
        <f>SUM($E$11:E420)</f>
        <v>5382139.5960875228</v>
      </c>
      <c r="G420" s="23">
        <v>42323.739999999998</v>
      </c>
      <c r="H420" s="24">
        <f>IF(F420/$H$7&lt;50000,$N$1,IF(F420/$H$7&lt;100000,$N$2,IF(F420/$H$7&lt;150000,$N$3,IF(F420/$H$7&lt;200000,$N$4,IF(F420/$H$7&lt;250000,$N$5,$N$6)))))</f>
        <v>0</v>
      </c>
      <c r="I420" s="23">
        <f>G420+I418-E420*IF(D420="P",1.03,1)*H420</f>
        <v>6849286.3600000013</v>
      </c>
      <c r="J420"/>
      <c r="K420"/>
      <c r="L420"/>
      <c r="M420"/>
      <c r="N420" s="25"/>
      <c r="O420"/>
      <c r="P420" s="5"/>
      <c r="Q420" s="5"/>
      <c r="R420"/>
      <c r="S420"/>
      <c r="T420"/>
    </row>
    <row r="421" ht="14.25">
      <c r="A421" s="26">
        <v>45598</v>
      </c>
      <c r="B421"/>
      <c r="C421"/>
      <c r="D421" s="1"/>
      <c r="E421" s="23"/>
      <c r="F421" s="23">
        <f>SUM($E$11:E421)</f>
        <v>5382139.5960875228</v>
      </c>
      <c r="G421" s="23">
        <v>19500</v>
      </c>
      <c r="H421" s="24">
        <f>IF(F421/$H$7&lt;50000,$N$1,IF(F421/$H$7&lt;100000,$N$2,IF(F421/$H$7&lt;150000,$N$3,IF(F421/$H$7&lt;200000,$N$4,IF(F421/$H$7&lt;250000,$N$5,$N$6)))))</f>
        <v>0</v>
      </c>
      <c r="I421" s="23">
        <f>G421+I420-E421*IF(D421="P",1.03,1)*H421</f>
        <v>6868786.3600000013</v>
      </c>
      <c r="J421"/>
      <c r="K421"/>
      <c r="L421"/>
      <c r="M421"/>
      <c r="N421" s="25"/>
      <c r="O421"/>
      <c r="P421" s="5"/>
      <c r="Q421" s="5"/>
      <c r="R421"/>
      <c r="S421"/>
      <c r="T421"/>
    </row>
    <row r="422" ht="14.25">
      <c r="A422" s="26">
        <v>45601</v>
      </c>
      <c r="B422"/>
      <c r="C422"/>
      <c r="D422" s="1"/>
      <c r="E422" s="23"/>
      <c r="F422" s="23">
        <f>SUM($E$11:E422)</f>
        <v>5382139.5960875228</v>
      </c>
      <c r="G422" s="23">
        <v>73924.089999999997</v>
      </c>
      <c r="H422" s="24">
        <f>IF(F422/$H$7&lt;50000,$N$1,IF(F422/$H$7&lt;100000,$N$2,IF(F422/$H$7&lt;150000,$N$3,IF(F422/$H$7&lt;200000,$N$4,IF(F422/$H$7&lt;250000,$N$5,$N$6)))))</f>
        <v>0</v>
      </c>
      <c r="I422" s="23">
        <f>G422+I421-E422*IF(D422="P",1.03,1)*H422</f>
        <v>6942710.4500000011</v>
      </c>
      <c r="J422"/>
      <c r="K422"/>
      <c r="L422"/>
      <c r="M422"/>
      <c r="N422" s="25"/>
      <c r="O422"/>
      <c r="P422" s="5"/>
      <c r="Q422" s="5"/>
      <c r="R422"/>
      <c r="S422"/>
      <c r="T422"/>
    </row>
    <row r="423" ht="14.25">
      <c r="A423" s="26">
        <v>45601</v>
      </c>
      <c r="B423"/>
      <c r="C423"/>
      <c r="D423" s="1" t="s">
        <v>12</v>
      </c>
      <c r="E423" s="23">
        <v>236.53999999999999</v>
      </c>
      <c r="F423" s="23">
        <f>SUM($E$11:E423)</f>
        <v>5382376.1360875228</v>
      </c>
      <c r="G423" s="23"/>
      <c r="H423" s="24">
        <f>IF(F423/$H$7&lt;50000,$N$1,IF(F423/$H$7&lt;100000,$N$2,IF(F423/$H$7&lt;150000,$N$3,IF(F423/$H$7&lt;200000,$N$4,IF(F423/$H$7&lt;250000,$N$5,$N$6)))))</f>
        <v>0</v>
      </c>
      <c r="I423" s="23">
        <f>G423+I422-E423*IF(D423="P",1.03,1)*H423</f>
        <v>6942710.4500000011</v>
      </c>
      <c r="J423"/>
      <c r="K423"/>
      <c r="L423"/>
      <c r="M423"/>
      <c r="N423" s="25"/>
      <c r="O423"/>
      <c r="P423" s="5"/>
      <c r="Q423" s="5"/>
      <c r="R423"/>
      <c r="S423"/>
      <c r="T423"/>
    </row>
    <row r="424" ht="14.25">
      <c r="A424" s="26">
        <v>45602</v>
      </c>
      <c r="B424"/>
      <c r="C424" s="21"/>
      <c r="D424" s="1" t="s">
        <v>12</v>
      </c>
      <c r="E424" s="23">
        <v>5055.8000000000002</v>
      </c>
      <c r="F424" s="23">
        <f>SUM($E$11:E424)</f>
        <v>5387431.9360875227</v>
      </c>
      <c r="G424" s="23"/>
      <c r="H424" s="24">
        <f>IF(F424/$H$7&lt;50000,$N$1,IF(F424/$H$7&lt;100000,$N$2,IF(F424/$H$7&lt;150000,$N$3,IF(F424/$H$7&lt;200000,$N$4,IF(F424/$H$7&lt;250000,$N$5,$N$6)))))</f>
        <v>0</v>
      </c>
      <c r="I424" s="23">
        <f>G424+I423-E424*IF(D424="P",1.03,1)*H424</f>
        <v>6942710.4500000011</v>
      </c>
      <c r="J424"/>
      <c r="K424"/>
      <c r="L424"/>
      <c r="M424"/>
      <c r="N424" s="25"/>
      <c r="O424"/>
      <c r="P424" s="5"/>
      <c r="Q424" s="5"/>
      <c r="R424"/>
      <c r="S424"/>
      <c r="T424"/>
    </row>
    <row r="425" ht="14.25">
      <c r="A425" s="26"/>
      <c r="B425"/>
      <c r="C425"/>
      <c r="D425" s="1"/>
      <c r="E425" s="23"/>
      <c r="F425" s="23">
        <f>SUM($E$11:E425)</f>
        <v>5387431.9360875227</v>
      </c>
      <c r="G425" s="23"/>
      <c r="H425" s="24">
        <f>IF(F425/$H$7&lt;50000,$N$1,IF(F425/$H$7&lt;100000,$N$2,IF(F425/$H$7&lt;150000,$N$3,IF(F425/$H$7&lt;200000,$N$4,IF(F425/$H$7&lt;250000,$N$5,$N$6)))))</f>
        <v>0</v>
      </c>
      <c r="I425" s="23">
        <f>G425+I424-E425*IF(D425="P",1.03,1)*H425</f>
        <v>6942710.4500000011</v>
      </c>
      <c r="J425"/>
      <c r="K425"/>
      <c r="L425"/>
      <c r="M425"/>
      <c r="N425" s="25"/>
      <c r="O425"/>
      <c r="P425" s="5"/>
      <c r="Q425" s="5"/>
      <c r="R425"/>
      <c r="S425"/>
      <c r="T425"/>
    </row>
    <row r="426" ht="14.25">
      <c r="A426" s="26"/>
      <c r="B426"/>
      <c r="C426"/>
      <c r="D426" s="1"/>
      <c r="E426" s="23"/>
      <c r="F426" s="23">
        <f>SUM($E$11:E426)</f>
        <v>5387431.9360875227</v>
      </c>
      <c r="G426" s="23"/>
      <c r="H426" s="24">
        <f>IF(F426/$H$7&lt;50000,$N$1,IF(F426/$H$7&lt;100000,$N$2,IF(F426/$H$7&lt;150000,$N$3,IF(F426/$H$7&lt;200000,$N$4,IF(F426/$H$7&lt;250000,$N$5,$N$6)))))</f>
        <v>0</v>
      </c>
      <c r="I426" s="23">
        <f>G426+I425-E426*IF(D426="P",1.03,1)*H426</f>
        <v>6942710.4500000011</v>
      </c>
      <c r="J426"/>
      <c r="K426"/>
      <c r="L426"/>
      <c r="M426"/>
      <c r="N426" s="25"/>
      <c r="O426"/>
      <c r="P426" s="5"/>
      <c r="Q426" s="5"/>
      <c r="R426"/>
      <c r="S426"/>
      <c r="T426"/>
    </row>
    <row r="427" ht="14.25">
      <c r="A427" s="26"/>
      <c r="B427"/>
      <c r="C427"/>
      <c r="D427" s="1"/>
      <c r="E427" s="23"/>
      <c r="F427" s="23">
        <f>SUM($E$11:E427)</f>
        <v>5387431.9360875227</v>
      </c>
      <c r="G427" s="23"/>
      <c r="H427" s="24">
        <f>IF(F427/$H$7&lt;50000,$N$1,IF(F427/$H$7&lt;100000,$N$2,IF(F427/$H$7&lt;150000,$N$3,IF(F427/$H$7&lt;200000,$N$4,IF(F427/$H$7&lt;250000,$N$5,$N$6)))))</f>
        <v>0</v>
      </c>
      <c r="I427" s="23">
        <f>G427+I426-E427*IF(D427="P",1.03,1)*H427</f>
        <v>6942710.4500000011</v>
      </c>
      <c r="J427"/>
      <c r="K427"/>
      <c r="L427"/>
      <c r="M427"/>
      <c r="N427" s="25"/>
      <c r="O427"/>
      <c r="P427" s="5"/>
      <c r="Q427" s="5"/>
      <c r="R427"/>
      <c r="S427"/>
      <c r="T427"/>
    </row>
    <row r="428" ht="14.25">
      <c r="A428" s="26"/>
      <c r="B428"/>
      <c r="C428" s="21"/>
      <c r="D428" s="1"/>
      <c r="E428" s="23"/>
      <c r="F428" s="23">
        <f>SUM($E$11:E428)</f>
        <v>5387431.9360875227</v>
      </c>
      <c r="G428" s="23"/>
      <c r="H428" s="24">
        <f>IF(F428/$H$7&lt;50000,$N$1,IF(F428/$H$7&lt;100000,$N$2,IF(F428/$H$7&lt;150000,$N$3,IF(F428/$H$7&lt;200000,$N$4,IF(F428/$H$7&lt;250000,$N$5,$N$6)))))</f>
        <v>0</v>
      </c>
      <c r="I428" s="23">
        <f>G428+I427-E428*IF(D428="P",1.03,1)*H428</f>
        <v>6942710.4500000011</v>
      </c>
      <c r="J428"/>
      <c r="K428"/>
      <c r="L428"/>
      <c r="M428"/>
      <c r="N428" s="25"/>
      <c r="O428"/>
      <c r="P428" s="5"/>
      <c r="Q428" s="5"/>
      <c r="R428"/>
      <c r="S428"/>
      <c r="T428"/>
    </row>
    <row r="429" ht="14.25">
      <c r="A429"/>
      <c r="B429"/>
      <c r="C429"/>
      <c r="D429" s="1"/>
      <c r="E429" s="23"/>
      <c r="F429" s="23">
        <f>SUM($E$11:E429)</f>
        <v>5387431.9360875227</v>
      </c>
      <c r="G429" s="23"/>
      <c r="H429" s="24">
        <f>IF(F429/$H$7&lt;50000,$N$1,IF(F429/$H$7&lt;100000,$N$2,IF(F429/$H$7&lt;150000,$N$3,IF(F429/$H$7&lt;200000,$N$4,IF(F429/$H$7&lt;250000,$N$5,$N$6)))))</f>
        <v>0</v>
      </c>
      <c r="I429" s="23">
        <f>G429+I428-E429*IF(D429="P",1.03,1)*H429</f>
        <v>6942710.4500000011</v>
      </c>
      <c r="J429"/>
      <c r="K429"/>
      <c r="L429"/>
      <c r="M429"/>
      <c r="N429" s="25"/>
      <c r="O429"/>
      <c r="P429" s="5"/>
      <c r="Q429" s="5"/>
      <c r="R429"/>
      <c r="S429"/>
      <c r="T429"/>
    </row>
    <row r="430" ht="14.25">
      <c r="A430" s="28" t="s">
        <v>29</v>
      </c>
      <c r="B430" s="29"/>
      <c r="C430" s="29"/>
      <c r="D430" s="30"/>
      <c r="E430" s="31"/>
      <c r="F430" s="23">
        <f>SUM($E$11:E430)</f>
        <v>5387431.9360875227</v>
      </c>
      <c r="G430" s="31"/>
      <c r="H430" s="24">
        <f>IF(F430/$H$7&lt;50000,$N$1,IF(F430/$H$7&lt;100000,$N$2,IF(F430/$H$7&lt;150000,$N$3,IF(F430/$H$7&lt;200000,$N$4,IF(F430/$H$7&lt;250000,$N$5,$N$6)))))</f>
        <v>0</v>
      </c>
      <c r="I430" s="23">
        <f>G430+I429-E430*IF(D430="P",1.03,1)*H430</f>
        <v>6942710.4500000011</v>
      </c>
      <c r="J430" s="29"/>
      <c r="K430"/>
      <c r="L430"/>
      <c r="M430"/>
      <c r="N430" s="25"/>
      <c r="O430"/>
      <c r="P430" s="5"/>
      <c r="Q430" s="5"/>
      <c r="R430"/>
      <c r="S430"/>
      <c r="T430"/>
    </row>
    <row r="431" ht="14.25">
      <c r="A431" s="32" t="s">
        <v>30</v>
      </c>
      <c r="B431"/>
      <c r="C431"/>
      <c r="D431" s="1"/>
      <c r="E431" s="23"/>
      <c r="F431" s="23">
        <f>SUM($E$11:E431)</f>
        <v>5387431.9360875227</v>
      </c>
      <c r="G431" s="23"/>
      <c r="H431" s="24">
        <f>IF(F431/$H$7&lt;50000,$N$1,IF(F431/$H$7&lt;100000,$N$2,IF(F431/$H$7&lt;150000,$N$3,IF(F431/$H$7&lt;200000,$N$4,IF(F431/$H$7&lt;250000,$N$5,$N$6)))))</f>
        <v>0</v>
      </c>
      <c r="I431" s="23">
        <f>G431+I430-E431*IF(D431="P",1.03,1)*H431</f>
        <v>6942710.4500000011</v>
      </c>
      <c r="J431"/>
      <c r="K431"/>
      <c r="L431"/>
      <c r="M431"/>
      <c r="N431" s="25"/>
      <c r="O431"/>
      <c r="P431" s="5"/>
      <c r="Q431" s="5"/>
      <c r="R431"/>
      <c r="S431"/>
      <c r="T431"/>
    </row>
    <row r="432" ht="14.25">
      <c r="A432" s="26"/>
      <c r="B432"/>
      <c r="C432"/>
      <c r="D432" s="1"/>
      <c r="E432" s="23"/>
      <c r="F432" s="23">
        <f>SUM($E$11:E432)</f>
        <v>5387431.9360875227</v>
      </c>
      <c r="G432" s="23"/>
      <c r="H432" s="24">
        <f>IF(F432/$H$7&lt;50000,$N$1,IF(F432/$H$7&lt;100000,$N$2,IF(F432/$H$7&lt;150000,$N$3,IF(F432/$H$7&lt;200000,$N$4,IF(F432/$H$7&lt;250000,$N$5,$N$6)))))</f>
        <v>0</v>
      </c>
      <c r="I432" s="23">
        <f>G432+I431-E432*IF(D432="P",1.03,1)*H432</f>
        <v>6942710.4500000011</v>
      </c>
      <c r="J432"/>
      <c r="K432" s="23"/>
      <c r="L432" s="5"/>
      <c r="M432"/>
      <c r="N432" s="25"/>
      <c r="O432"/>
      <c r="P432" s="5"/>
      <c r="Q432" s="5"/>
      <c r="R432"/>
      <c r="S432"/>
      <c r="T432"/>
    </row>
    <row r="433" ht="14.25">
      <c r="A433" s="26"/>
      <c r="B433"/>
      <c r="C433"/>
      <c r="D433" s="1"/>
      <c r="E433" s="23"/>
      <c r="F433" s="23">
        <f>SUM($E$11:E433)</f>
        <v>5387431.9360875227</v>
      </c>
      <c r="G433" s="23"/>
      <c r="H433" s="24">
        <f>IF(F433/$H$7&lt;50000,$N$1,IF(F433/$H$7&lt;100000,$N$2,IF(F433/$H$7&lt;150000,$N$3,IF(F433/$H$7&lt;200000,$N$4,IF(F433/$H$7&lt;250000,$N$5,$N$6)))))</f>
        <v>0</v>
      </c>
      <c r="I433" s="23">
        <f>G433+I432-E433*IF(D433="P",1.03,1)*H433</f>
        <v>6942710.4500000011</v>
      </c>
      <c r="J433"/>
      <c r="K433"/>
      <c r="L433"/>
      <c r="M433"/>
      <c r="N433" s="25"/>
      <c r="O433"/>
      <c r="P433" s="5"/>
      <c r="Q433" s="5"/>
      <c r="R433"/>
      <c r="S433"/>
      <c r="T433"/>
    </row>
    <row r="434" ht="14.25">
      <c r="A434" s="26"/>
      <c r="B434"/>
      <c r="C434"/>
      <c r="D434" s="1"/>
      <c r="E434" s="23"/>
      <c r="F434" s="23">
        <f>SUM($E$11:E434)</f>
        <v>5387431.9360875227</v>
      </c>
      <c r="G434" s="23"/>
      <c r="H434" s="24">
        <f>IF(F434/$H$7&lt;50000,$N$1,IF(F434/$H$7&lt;100000,$N$2,IF(F434/$H$7&lt;150000,$N$3,IF(F434/$H$7&lt;200000,$N$4,IF(F434/$H$7&lt;250000,$N$5,$N$6)))))</f>
        <v>0</v>
      </c>
      <c r="I434" s="23">
        <f>G434+I433-E434*IF(D434="P",1.03,1)*H434</f>
        <v>6942710.4500000011</v>
      </c>
      <c r="J434"/>
      <c r="K434" s="23"/>
      <c r="L434" s="5"/>
      <c r="M434"/>
      <c r="N434" s="25"/>
      <c r="O434"/>
      <c r="P434" s="5"/>
      <c r="Q434" s="5"/>
      <c r="R434"/>
      <c r="S434"/>
      <c r="T434"/>
    </row>
    <row r="435" ht="14.25">
      <c r="A435" s="26"/>
      <c r="B435"/>
      <c r="C435"/>
      <c r="D435" s="1"/>
      <c r="E435" s="23"/>
      <c r="F435" s="23">
        <f>SUM($E$11:E435)</f>
        <v>5387431.9360875227</v>
      </c>
      <c r="G435" s="23"/>
      <c r="H435" s="24">
        <f>IF(F435/$H$7&lt;50000,$N$1,IF(F435/$H$7&lt;100000,$N$2,IF(F435/$H$7&lt;150000,$N$3,IF(F435/$H$7&lt;200000,$N$4,IF(F435/$H$7&lt;250000,$N$5,$N$6)))))</f>
        <v>0</v>
      </c>
      <c r="I435" s="23">
        <f>G435+I434-E435*IF(D435="P",1.03,1)*H435</f>
        <v>6942710.4500000011</v>
      </c>
      <c r="J435"/>
      <c r="K435" s="23"/>
      <c r="L435" s="5"/>
      <c r="M435"/>
      <c r="N435" s="25"/>
      <c r="O435"/>
      <c r="P435" s="5"/>
      <c r="Q435" s="5"/>
      <c r="R435"/>
      <c r="S435"/>
      <c r="T435"/>
    </row>
    <row r="436" ht="14.25">
      <c r="A436" s="26"/>
      <c r="B436"/>
      <c r="C436"/>
      <c r="D436" s="1"/>
      <c r="E436" s="23"/>
      <c r="F436" s="23">
        <f>SUM($E$11:E436)</f>
        <v>5387431.9360875227</v>
      </c>
      <c r="G436" s="23"/>
      <c r="H436" s="24">
        <f>IF(F436/$H$7&lt;50000,$N$1,IF(F436/$H$7&lt;100000,$N$2,IF(F436/$H$7&lt;150000,$N$3,IF(F436/$H$7&lt;200000,$N$4,IF(F436/$H$7&lt;250000,$N$5,$N$6)))))</f>
        <v>0</v>
      </c>
      <c r="I436" s="23">
        <f>G436+I435-E436*IF(D436="P",1.03,1)*H436</f>
        <v>6942710.4500000011</v>
      </c>
      <c r="J436"/>
      <c r="K436" s="23"/>
      <c r="L436" s="5"/>
      <c r="M436"/>
      <c r="N436" s="25"/>
      <c r="O436"/>
      <c r="P436" s="5"/>
      <c r="Q436" s="5"/>
      <c r="R436"/>
      <c r="S436"/>
      <c r="T436"/>
    </row>
    <row r="437" ht="14.25">
      <c r="A437" s="26"/>
      <c r="B437"/>
      <c r="C437"/>
      <c r="D437" s="1"/>
      <c r="E437" s="23"/>
      <c r="F437" s="23">
        <f>SUM($E$11:E437)</f>
        <v>5387431.9360875227</v>
      </c>
      <c r="G437" s="23"/>
      <c r="H437" s="24">
        <f>IF(F437/$H$7&lt;50000,$N$1,IF(F437/$H$7&lt;100000,$N$2,IF(F437/$H$7&lt;150000,$N$3,IF(F437/$H$7&lt;200000,$N$4,IF(F437/$H$7&lt;250000,$N$5,$N$6)))))</f>
        <v>0</v>
      </c>
      <c r="I437" s="23">
        <f>G437+I436-E437*IF(D437="P",1.03,1)*H437</f>
        <v>6942710.4500000011</v>
      </c>
      <c r="J437"/>
      <c r="K437" s="23"/>
      <c r="L437" s="5"/>
      <c r="M437"/>
      <c r="N437" s="25"/>
      <c r="O437"/>
      <c r="P437" s="5"/>
      <c r="Q437" s="5"/>
      <c r="R437"/>
      <c r="S437"/>
      <c r="T437"/>
    </row>
    <row r="438" ht="14.25">
      <c r="A438" s="26"/>
      <c r="B438"/>
      <c r="C438"/>
      <c r="D438" s="1"/>
      <c r="E438" s="23"/>
      <c r="F438" s="23">
        <f>SUM($E$11:E438)</f>
        <v>5387431.9360875227</v>
      </c>
      <c r="G438" s="23"/>
      <c r="H438" s="24">
        <f>IF(F438/$H$7&lt;50000,$N$1,IF(F438/$H$7&lt;100000,$N$2,IF(F438/$H$7&lt;150000,$N$3,IF(F438/$H$7&lt;200000,$N$4,IF(F438/$H$7&lt;250000,$N$5,$N$6)))))</f>
        <v>0</v>
      </c>
      <c r="I438" s="23">
        <f>G438+I437-E438*IF(D438="P",1.03,1)*H438</f>
        <v>6942710.4500000011</v>
      </c>
      <c r="J438"/>
      <c r="K438" s="23"/>
      <c r="L438" s="5"/>
      <c r="M438"/>
      <c r="N438" s="25"/>
      <c r="O438"/>
      <c r="P438" s="5"/>
      <c r="Q438" s="5"/>
      <c r="R438"/>
      <c r="S438"/>
      <c r="T438"/>
    </row>
    <row r="439" ht="14.25">
      <c r="A439" s="26"/>
      <c r="B439"/>
      <c r="C439"/>
      <c r="D439" s="1"/>
      <c r="E439" s="23"/>
      <c r="F439" s="23">
        <f>SUM($E$11:E439)</f>
        <v>5387431.9360875227</v>
      </c>
      <c r="G439" s="23"/>
      <c r="H439" s="24">
        <f>IF(F439/$H$7&lt;50000,$N$1,IF(F439/$H$7&lt;100000,$N$2,IF(F439/$H$7&lt;150000,$N$3,IF(F439/$H$7&lt;200000,$N$4,IF(F439/$H$7&lt;250000,$N$5,$N$6)))))</f>
        <v>0</v>
      </c>
      <c r="I439" s="23">
        <f>G439+I438-E439*IF(D439="P",1.03,1)*H439</f>
        <v>6942710.4500000011</v>
      </c>
      <c r="J439"/>
      <c r="K439" s="23"/>
      <c r="L439" s="5"/>
      <c r="M439"/>
      <c r="N439" s="25"/>
      <c r="O439"/>
      <c r="P439" s="5"/>
      <c r="Q439" s="5"/>
      <c r="R439"/>
      <c r="S439"/>
      <c r="T439"/>
    </row>
    <row r="440" ht="14.25">
      <c r="A440" s="26"/>
      <c r="B440"/>
      <c r="C440"/>
      <c r="D440" s="1"/>
      <c r="E440" s="23"/>
      <c r="F440" s="23">
        <f>SUM($E$11:E440)</f>
        <v>5387431.9360875227</v>
      </c>
      <c r="G440" s="23"/>
      <c r="H440" s="24">
        <f>IF(F440/$H$7&lt;50000,$N$1,IF(F440/$H$7&lt;100000,$N$2,IF(F440/$H$7&lt;150000,$N$3,IF(F440/$H$7&lt;200000,$N$4,IF(F440/$H$7&lt;250000,$N$5,$N$6)))))</f>
        <v>0</v>
      </c>
      <c r="I440" s="23">
        <f>G440+I439-E440*IF(D440="P",1.03,1)*H440</f>
        <v>6942710.4500000011</v>
      </c>
      <c r="J440"/>
      <c r="K440" s="23"/>
      <c r="L440" s="5"/>
      <c r="M440"/>
      <c r="N440" s="25"/>
      <c r="O440"/>
      <c r="P440" s="5"/>
      <c r="Q440" s="5"/>
      <c r="R440"/>
      <c r="S440"/>
      <c r="T440"/>
    </row>
    <row r="441" ht="14.25">
      <c r="A441" s="26"/>
      <c r="B441"/>
      <c r="C441"/>
      <c r="D441" s="1"/>
      <c r="E441" s="23"/>
      <c r="F441" s="23">
        <f>SUM($E$11:E441)</f>
        <v>5387431.9360875227</v>
      </c>
      <c r="G441" s="23"/>
      <c r="H441" s="24">
        <f>IF(F441/$H$7&lt;50000,$N$1,IF(F441/$H$7&lt;100000,$N$2,IF(F441/$H$7&lt;150000,$N$3,IF(F441/$H$7&lt;200000,$N$4,IF(F441/$H$7&lt;250000,$N$5,$N$6)))))</f>
        <v>0</v>
      </c>
      <c r="I441" s="23">
        <f>G441+I440-E441*IF(D441="P",1.03,1)*H441</f>
        <v>6942710.4500000011</v>
      </c>
      <c r="J441"/>
      <c r="K441" s="23"/>
      <c r="L441" s="5"/>
      <c r="M441"/>
      <c r="N441" s="25"/>
      <c r="O441"/>
      <c r="P441" s="5"/>
      <c r="Q441" s="5"/>
      <c r="R441"/>
      <c r="S441"/>
      <c r="T441"/>
    </row>
    <row r="442" ht="14.25">
      <c r="A442" s="26"/>
      <c r="B442"/>
      <c r="C442"/>
      <c r="D442" s="1"/>
      <c r="E442" s="23"/>
      <c r="F442" s="23">
        <f>SUM($E$11:E442)</f>
        <v>5387431.9360875227</v>
      </c>
      <c r="G442" s="23"/>
      <c r="H442" s="24">
        <f>IF(F442/$H$7&lt;50000,$N$1,IF(F442/$H$7&lt;100000,$N$2,IF(F442/$H$7&lt;150000,$N$3,IF(F442/$H$7&lt;200000,$N$4,IF(F442/$H$7&lt;250000,$N$5,$N$6)))))</f>
        <v>0</v>
      </c>
      <c r="I442" s="23">
        <f>G442+I441-E442*IF(D442="P",1.03,1)*H442</f>
        <v>6942710.4500000011</v>
      </c>
      <c r="J442"/>
      <c r="K442" s="23"/>
      <c r="L442" s="5"/>
      <c r="M442"/>
      <c r="N442" s="25"/>
      <c r="O442"/>
      <c r="P442" s="5"/>
      <c r="Q442" s="5"/>
      <c r="R442"/>
      <c r="S442"/>
      <c r="T442"/>
    </row>
    <row r="443" ht="14.25">
      <c r="A443" s="26"/>
      <c r="B443"/>
      <c r="C443"/>
      <c r="D443" s="1"/>
      <c r="E443" s="23"/>
      <c r="F443" s="23">
        <f>SUM($E$11:E443)</f>
        <v>5387431.9360875227</v>
      </c>
      <c r="G443" s="23"/>
      <c r="H443" s="24">
        <f>IF(F443/$H$7&lt;50000,$N$1,IF(F443/$H$7&lt;100000,$N$2,IF(F443/$H$7&lt;150000,$N$3,IF(F443/$H$7&lt;200000,$N$4,IF(F443/$H$7&lt;250000,$N$5,$N$6)))))</f>
        <v>0</v>
      </c>
      <c r="I443" s="23">
        <f>G443+I442-E443*IF(D443="P",1.03,1)*H443</f>
        <v>6942710.4500000011</v>
      </c>
      <c r="J443"/>
      <c r="K443" s="23"/>
      <c r="L443" s="5"/>
      <c r="M443"/>
      <c r="N443" s="25"/>
      <c r="O443"/>
      <c r="P443" s="5"/>
      <c r="Q443" s="5"/>
      <c r="R443"/>
      <c r="S443"/>
      <c r="T443"/>
    </row>
    <row r="444" ht="14.25">
      <c r="A444"/>
      <c r="B444"/>
      <c r="C444"/>
      <c r="D444" s="1"/>
      <c r="E444" s="23"/>
      <c r="F444" s="23"/>
      <c r="G444" s="23"/>
      <c r="H444" s="23"/>
      <c r="I444" s="23"/>
      <c r="J444"/>
      <c r="K444"/>
      <c r="L444"/>
      <c r="M444"/>
      <c r="N444"/>
      <c r="O444"/>
      <c r="P444" s="5"/>
      <c r="Q444" s="5"/>
      <c r="R444"/>
      <c r="S444"/>
      <c r="T444"/>
    </row>
    <row r="445" ht="14.25">
      <c r="A445"/>
      <c r="B445"/>
      <c r="C445"/>
      <c r="D445" s="1"/>
      <c r="E445" s="23"/>
      <c r="F445" s="23"/>
      <c r="G445" s="23"/>
      <c r="H445" s="23"/>
      <c r="I445" s="23"/>
      <c r="J445"/>
      <c r="K445"/>
      <c r="L445"/>
      <c r="M445"/>
      <c r="N445"/>
      <c r="O445"/>
      <c r="P445" s="5"/>
      <c r="Q445" s="5"/>
      <c r="R445"/>
      <c r="S445"/>
      <c r="T445"/>
    </row>
    <row r="446" ht="14.25">
      <c r="A446"/>
      <c r="B446"/>
      <c r="C446"/>
      <c r="D446" s="1"/>
      <c r="E446" s="23"/>
      <c r="F446" s="23"/>
      <c r="G446" s="23"/>
      <c r="H446" s="23"/>
      <c r="I446" s="23"/>
      <c r="J446"/>
      <c r="K446"/>
      <c r="L446"/>
      <c r="M446"/>
      <c r="N446"/>
      <c r="O446"/>
      <c r="P446" s="5"/>
      <c r="Q446" s="5"/>
      <c r="R446"/>
      <c r="S446"/>
      <c r="T446"/>
    </row>
    <row r="447" ht="14.25">
      <c r="A447"/>
      <c r="B447"/>
      <c r="C447"/>
      <c r="D447" s="1"/>
      <c r="E447" s="23"/>
      <c r="F447" s="23"/>
      <c r="G447" s="23"/>
      <c r="H447" s="23"/>
      <c r="I447" s="23"/>
      <c r="J447"/>
      <c r="K447"/>
      <c r="L447"/>
      <c r="M447"/>
      <c r="N447"/>
      <c r="O447" s="23"/>
      <c r="P447" s="23"/>
      <c r="Q447" s="23"/>
      <c r="R447"/>
      <c r="S447" s="23"/>
      <c r="T447" s="23"/>
    </row>
    <row r="448" ht="14.25">
      <c r="A448"/>
      <c r="B448"/>
      <c r="C448"/>
      <c r="D448" s="1"/>
      <c r="E448" s="23"/>
      <c r="F448" s="23"/>
      <c r="G448" s="23"/>
      <c r="H448" s="23"/>
      <c r="I448" s="23"/>
      <c r="J448"/>
      <c r="K448"/>
      <c r="L448"/>
      <c r="M448"/>
      <c r="N448"/>
      <c r="O448"/>
      <c r="P448" s="5"/>
      <c r="Q448" s="5"/>
      <c r="R448"/>
      <c r="S448"/>
      <c r="T448"/>
    </row>
    <row r="449" ht="12.75">
      <c r="A449"/>
      <c r="B449" s="16"/>
      <c r="C449"/>
      <c r="D449" s="1"/>
      <c r="E449" s="23"/>
      <c r="F449" s="23"/>
      <c r="G449" s="23"/>
      <c r="H449" s="23"/>
      <c r="I449" s="23"/>
      <c r="J449" s="5"/>
      <c r="K449"/>
      <c r="L449"/>
      <c r="M449"/>
      <c r="N449"/>
      <c r="O449"/>
      <c r="P449" s="5"/>
      <c r="Q449" s="5"/>
      <c r="R449"/>
      <c r="S449"/>
      <c r="T449"/>
    </row>
    <row r="450" ht="12.75">
      <c r="A450" s="26"/>
      <c r="B450"/>
      <c r="C450"/>
      <c r="D450" s="1"/>
      <c r="E450" s="23"/>
      <c r="F450" s="23"/>
      <c r="G450" s="23"/>
      <c r="H450" s="23"/>
      <c r="I450" s="23"/>
      <c r="J450"/>
      <c r="K450"/>
      <c r="L450"/>
      <c r="M450"/>
      <c r="N450"/>
      <c r="O450"/>
      <c r="P450" s="5"/>
      <c r="Q450" s="5"/>
      <c r="R450"/>
      <c r="S450"/>
      <c r="T450"/>
    </row>
    <row r="451" ht="12.75">
      <c r="A451"/>
      <c r="B451"/>
      <c r="C451"/>
      <c r="D451" s="1"/>
      <c r="E451" s="33"/>
      <c r="F451" s="33"/>
      <c r="G451" s="23"/>
      <c r="H451" s="23"/>
      <c r="I451" s="23"/>
      <c r="J451"/>
      <c r="K451"/>
      <c r="L451"/>
      <c r="M451"/>
      <c r="N451"/>
      <c r="O451"/>
      <c r="P451" s="5"/>
      <c r="Q451" s="5"/>
      <c r="R451"/>
      <c r="S451"/>
      <c r="T451"/>
    </row>
    <row r="452" ht="12.75">
      <c r="A452"/>
      <c r="B452"/>
      <c r="C452"/>
      <c r="D452" s="1"/>
      <c r="E452" s="33"/>
      <c r="F452" s="33"/>
      <c r="G452" s="5"/>
      <c r="H452" s="5"/>
      <c r="I452" s="23"/>
      <c r="J452"/>
      <c r="K452"/>
      <c r="L452"/>
      <c r="M452"/>
      <c r="N452"/>
      <c r="O452"/>
      <c r="P452" s="5"/>
      <c r="Q452" s="5"/>
      <c r="R452"/>
      <c r="S452"/>
      <c r="T452"/>
    </row>
    <row r="453" ht="12.75">
      <c r="A453"/>
      <c r="B453"/>
      <c r="C453"/>
      <c r="D453" s="1"/>
      <c r="E453" s="33"/>
      <c r="F453" s="33"/>
      <c r="G453" s="23"/>
      <c r="H453" s="23"/>
      <c r="I453" s="23"/>
      <c r="J453"/>
      <c r="K453"/>
      <c r="L453"/>
      <c r="M453"/>
      <c r="N453"/>
      <c r="O453"/>
      <c r="P453" s="5"/>
      <c r="Q453" s="5"/>
      <c r="R453"/>
      <c r="S453"/>
      <c r="T453"/>
    </row>
    <row r="454" ht="12.75">
      <c r="A454"/>
      <c r="B454"/>
      <c r="C454"/>
      <c r="D454" s="1"/>
      <c r="E454" s="33"/>
      <c r="F454" s="33"/>
      <c r="G454" s="23"/>
      <c r="H454" s="23"/>
      <c r="I454" s="23"/>
      <c r="J454"/>
      <c r="K454"/>
      <c r="L454"/>
      <c r="M454"/>
      <c r="N454"/>
      <c r="O454"/>
      <c r="P454" s="5"/>
      <c r="Q454" s="5"/>
      <c r="R454"/>
      <c r="S454"/>
      <c r="T454"/>
    </row>
    <row r="455" ht="12.75">
      <c r="A455"/>
      <c r="B455"/>
      <c r="C455"/>
      <c r="D455" s="1"/>
      <c r="E455" s="33"/>
      <c r="F455" s="33"/>
      <c r="G455" s="23"/>
      <c r="H455" s="23"/>
      <c r="I455" s="23"/>
      <c r="J455"/>
      <c r="K455"/>
      <c r="L455"/>
      <c r="M455"/>
      <c r="N455"/>
      <c r="O455"/>
      <c r="P455" s="5"/>
      <c r="Q455" s="5"/>
      <c r="R455"/>
      <c r="S455"/>
      <c r="T455"/>
    </row>
    <row r="456" ht="12.75">
      <c r="A456"/>
      <c r="B456"/>
      <c r="C456"/>
      <c r="D456" s="1"/>
      <c r="E456" s="33"/>
      <c r="F456" s="33"/>
      <c r="G456" s="23"/>
      <c r="H456" s="23"/>
      <c r="I456" s="23"/>
      <c r="J456"/>
      <c r="K456"/>
      <c r="L456"/>
      <c r="M456"/>
      <c r="N456"/>
      <c r="O456"/>
      <c r="P456" s="5"/>
      <c r="Q456" s="5"/>
      <c r="R456"/>
      <c r="S456"/>
      <c r="T456"/>
    </row>
    <row r="457" ht="12.75">
      <c r="A457"/>
      <c r="B457"/>
      <c r="C457" s="21"/>
      <c r="D457" s="1"/>
      <c r="E457" s="23"/>
      <c r="F457" s="23"/>
      <c r="G457" s="23"/>
      <c r="H457" s="23"/>
      <c r="I457" s="23"/>
      <c r="J457"/>
      <c r="K457"/>
      <c r="L457"/>
      <c r="M457"/>
      <c r="N457"/>
      <c r="O457"/>
      <c r="P457" s="5"/>
      <c r="Q457" s="5"/>
      <c r="R457"/>
      <c r="S457"/>
      <c r="T457"/>
    </row>
    <row r="458" ht="12.75">
      <c r="A458"/>
      <c r="B458"/>
      <c r="C458"/>
      <c r="D458" s="1"/>
      <c r="E458" s="23"/>
      <c r="F458" s="23"/>
      <c r="G458" s="23"/>
      <c r="H458" s="23"/>
      <c r="I458" s="23"/>
      <c r="J458"/>
      <c r="K458"/>
      <c r="L458"/>
      <c r="M458"/>
      <c r="N458"/>
      <c r="O458"/>
      <c r="P458" s="5"/>
      <c r="Q458" s="5"/>
      <c r="R458"/>
      <c r="S458"/>
      <c r="T458"/>
    </row>
    <row r="459" ht="12.75">
      <c r="A459"/>
      <c r="B459"/>
      <c r="C459" s="21"/>
      <c r="D459" s="1"/>
      <c r="E459" s="23"/>
      <c r="F459" s="23"/>
      <c r="G459" s="23"/>
      <c r="H459" s="23"/>
      <c r="I459" s="23"/>
      <c r="J459"/>
      <c r="K459"/>
      <c r="L459"/>
      <c r="M459"/>
      <c r="N459"/>
      <c r="O459"/>
      <c r="P459" s="5"/>
      <c r="Q459" s="5"/>
      <c r="R459"/>
      <c r="S459"/>
      <c r="T459"/>
    </row>
    <row r="460" ht="12.75">
      <c r="A460"/>
      <c r="B460"/>
      <c r="C460"/>
      <c r="D460" s="1"/>
      <c r="E460" s="23"/>
      <c r="F460" s="23"/>
      <c r="G460" s="23"/>
      <c r="H460" s="23"/>
      <c r="I460" s="23"/>
      <c r="J460"/>
      <c r="K460"/>
      <c r="L460"/>
      <c r="M460"/>
      <c r="N460"/>
      <c r="O460"/>
      <c r="P460" s="5"/>
      <c r="Q460" s="5"/>
      <c r="R460"/>
      <c r="S460"/>
      <c r="T460"/>
    </row>
    <row r="461" ht="12.75">
      <c r="A461"/>
      <c r="B461"/>
      <c r="C461"/>
      <c r="D461" s="1"/>
      <c r="E461" s="23"/>
      <c r="F461" s="23"/>
      <c r="G461" s="23"/>
      <c r="H461" s="23"/>
      <c r="I461" s="23"/>
      <c r="J461"/>
      <c r="K461"/>
      <c r="L461"/>
      <c r="M461"/>
      <c r="N461"/>
      <c r="O461"/>
      <c r="P461" s="5"/>
      <c r="Q461" s="5"/>
      <c r="R461"/>
      <c r="S461"/>
      <c r="T461"/>
    </row>
    <row r="462" ht="12.75">
      <c r="A462"/>
      <c r="B462"/>
      <c r="C462"/>
      <c r="D462" s="1"/>
      <c r="E462" s="23"/>
      <c r="F462" s="23"/>
      <c r="G462" s="23"/>
      <c r="H462" s="23"/>
      <c r="I462" s="23"/>
      <c r="J462"/>
      <c r="K462"/>
      <c r="L462"/>
      <c r="M462"/>
      <c r="N462"/>
      <c r="O462"/>
      <c r="P462" s="5"/>
      <c r="Q462" s="5"/>
      <c r="R462"/>
      <c r="S462"/>
      <c r="T462"/>
    </row>
    <row r="463" ht="12.75">
      <c r="A463"/>
      <c r="B463"/>
      <c r="C463"/>
      <c r="D463" s="1"/>
      <c r="E463" s="23"/>
      <c r="F463" s="23"/>
      <c r="G463" s="23"/>
      <c r="H463" s="23"/>
      <c r="I463" s="23"/>
      <c r="J463"/>
      <c r="K463"/>
      <c r="L463"/>
      <c r="M463"/>
      <c r="N463"/>
      <c r="O463"/>
      <c r="P463" s="5"/>
      <c r="Q463" s="5"/>
      <c r="R463"/>
      <c r="S463"/>
      <c r="T463"/>
    </row>
    <row r="464" ht="12.75">
      <c r="A464"/>
      <c r="B464"/>
      <c r="C464"/>
      <c r="D464" s="1"/>
      <c r="E464" s="23"/>
      <c r="F464" s="23"/>
      <c r="G464" s="23"/>
      <c r="H464" s="23"/>
      <c r="I464" s="23"/>
      <c r="J464"/>
      <c r="K464"/>
      <c r="L464"/>
      <c r="M464"/>
      <c r="N464"/>
      <c r="O464"/>
      <c r="P464" s="5"/>
      <c r="Q464" s="5"/>
      <c r="R464"/>
      <c r="S464"/>
      <c r="T464"/>
    </row>
    <row r="465" ht="12.75">
      <c r="A465"/>
      <c r="B465"/>
      <c r="C465"/>
      <c r="D465" s="1"/>
      <c r="E465" s="23"/>
      <c r="F465" s="23"/>
      <c r="G465" s="23"/>
      <c r="H465" s="23"/>
      <c r="I465" s="23"/>
      <c r="J465"/>
      <c r="K465"/>
      <c r="L465"/>
      <c r="M465"/>
      <c r="N465"/>
      <c r="O465"/>
      <c r="P465" s="5"/>
      <c r="Q465" s="5"/>
      <c r="R465"/>
      <c r="S465"/>
      <c r="T465"/>
    </row>
    <row r="466" ht="12.75">
      <c r="A466"/>
      <c r="B466"/>
      <c r="C466"/>
      <c r="D466" s="1"/>
      <c r="E466" s="23"/>
      <c r="F466" s="23"/>
      <c r="G466" s="23"/>
      <c r="H466" s="23"/>
      <c r="I466" s="23"/>
      <c r="J466"/>
      <c r="K466"/>
      <c r="L466"/>
      <c r="M466"/>
      <c r="N466"/>
      <c r="O466"/>
      <c r="P466" s="5"/>
      <c r="Q466" s="5"/>
      <c r="R466"/>
      <c r="S466"/>
      <c r="T466"/>
    </row>
    <row r="467" ht="12.75">
      <c r="A467"/>
      <c r="B467"/>
      <c r="C467"/>
      <c r="D467" s="1"/>
      <c r="E467" s="23"/>
      <c r="F467" s="23"/>
      <c r="G467" s="23"/>
      <c r="H467" s="23"/>
      <c r="I467" s="23"/>
      <c r="J467"/>
      <c r="K467"/>
      <c r="L467"/>
      <c r="M467"/>
      <c r="N467"/>
      <c r="O467"/>
      <c r="P467" s="5"/>
      <c r="Q467" s="5"/>
      <c r="R467"/>
      <c r="S467"/>
      <c r="T467"/>
    </row>
    <row r="468" ht="12.75">
      <c r="A468"/>
      <c r="B468"/>
      <c r="C468"/>
      <c r="D468" s="1"/>
      <c r="E468" s="23"/>
      <c r="F468" s="23"/>
      <c r="G468" s="23"/>
      <c r="H468" s="23"/>
      <c r="I468" s="23"/>
      <c r="J468"/>
      <c r="K468"/>
      <c r="L468"/>
      <c r="M468"/>
      <c r="N468"/>
      <c r="O468"/>
      <c r="P468" s="5"/>
      <c r="Q468" s="5"/>
      <c r="R468"/>
      <c r="S468"/>
      <c r="T468"/>
    </row>
    <row r="469" ht="12.75">
      <c r="A469"/>
      <c r="B469"/>
      <c r="C469"/>
      <c r="D469" s="1"/>
      <c r="E469" s="23"/>
      <c r="F469" s="23"/>
      <c r="G469" s="23"/>
      <c r="H469" s="23"/>
      <c r="I469" s="23"/>
      <c r="J469"/>
      <c r="K469"/>
      <c r="L469"/>
      <c r="M469"/>
      <c r="N469"/>
      <c r="O469"/>
      <c r="P469" s="5"/>
      <c r="Q469" s="5"/>
      <c r="R469"/>
      <c r="S469"/>
      <c r="T469"/>
    </row>
    <row r="470" ht="12.75">
      <c r="A470"/>
      <c r="B470"/>
      <c r="C470"/>
      <c r="D470" s="1"/>
      <c r="E470" s="23"/>
      <c r="F470" s="23"/>
      <c r="G470" s="23"/>
      <c r="H470" s="23"/>
      <c r="I470" s="23"/>
      <c r="J470"/>
      <c r="K470"/>
      <c r="L470"/>
      <c r="M470"/>
      <c r="N470"/>
      <c r="O470"/>
      <c r="P470" s="5"/>
      <c r="Q470" s="5"/>
      <c r="R470"/>
      <c r="S470"/>
      <c r="T470"/>
    </row>
    <row r="471" ht="12.75">
      <c r="A471"/>
      <c r="B471"/>
      <c r="C471"/>
      <c r="D471" s="1"/>
      <c r="E471" s="23"/>
      <c r="F471" s="23"/>
      <c r="G471" s="23"/>
      <c r="H471" s="23"/>
      <c r="I471" s="23"/>
      <c r="J471"/>
      <c r="K471"/>
      <c r="L471"/>
      <c r="M471"/>
      <c r="N471"/>
      <c r="O471"/>
      <c r="P471" s="5"/>
      <c r="Q471" s="5"/>
      <c r="R471"/>
      <c r="S471"/>
      <c r="T471"/>
    </row>
    <row r="472" ht="12.75">
      <c r="A472"/>
      <c r="B472"/>
      <c r="C472"/>
      <c r="D472" s="1"/>
      <c r="E472" s="23"/>
      <c r="F472" s="23"/>
      <c r="G472" s="23"/>
      <c r="H472" s="23"/>
      <c r="I472" s="23"/>
      <c r="J472"/>
      <c r="K472"/>
      <c r="L472"/>
      <c r="M472"/>
      <c r="N472"/>
      <c r="O472"/>
      <c r="P472" s="5"/>
      <c r="Q472" s="5"/>
      <c r="R472"/>
      <c r="S472"/>
      <c r="T472"/>
    </row>
    <row r="473" ht="12.75">
      <c r="A473"/>
      <c r="B473"/>
      <c r="C473"/>
      <c r="D473" s="1"/>
      <c r="E473" s="23"/>
      <c r="F473" s="23"/>
      <c r="G473" s="23"/>
      <c r="H473" s="23"/>
      <c r="I473" s="23"/>
      <c r="J473"/>
      <c r="K473"/>
      <c r="L473"/>
      <c r="M473"/>
      <c r="N473"/>
      <c r="O473"/>
      <c r="P473" s="5"/>
      <c r="Q473" s="5"/>
      <c r="R473"/>
      <c r="S473"/>
      <c r="T473"/>
    </row>
    <row r="474" ht="12.75">
      <c r="A474"/>
      <c r="B474"/>
      <c r="C474"/>
      <c r="D474" s="1"/>
      <c r="E474" s="23"/>
      <c r="F474" s="23"/>
      <c r="G474" s="23"/>
      <c r="H474" s="23"/>
      <c r="I474" s="23"/>
      <c r="J474"/>
      <c r="K474"/>
      <c r="L474"/>
      <c r="M474"/>
      <c r="N474"/>
      <c r="O474"/>
      <c r="P474" s="5"/>
      <c r="Q474" s="5"/>
      <c r="R474"/>
      <c r="S474"/>
      <c r="T474"/>
    </row>
    <row r="475" ht="12.75">
      <c r="A475"/>
      <c r="B475"/>
      <c r="C475"/>
      <c r="D475" s="1"/>
      <c r="E475" s="23"/>
      <c r="F475" s="23"/>
      <c r="G475" s="23"/>
      <c r="H475" s="23"/>
      <c r="I475" s="23"/>
      <c r="J475"/>
      <c r="K475"/>
      <c r="L475"/>
      <c r="M475"/>
      <c r="N475"/>
      <c r="O475"/>
      <c r="P475" s="5"/>
      <c r="Q475" s="5"/>
      <c r="R475"/>
      <c r="S475"/>
      <c r="T475"/>
    </row>
    <row r="476" ht="12.75">
      <c r="A476"/>
      <c r="B476"/>
      <c r="C476"/>
      <c r="D476" s="1"/>
      <c r="E476" s="23"/>
      <c r="F476" s="23"/>
      <c r="G476" s="23"/>
      <c r="H476" s="23"/>
      <c r="I476" s="23"/>
      <c r="J476"/>
      <c r="K476"/>
      <c r="L476"/>
      <c r="M476"/>
      <c r="N476"/>
      <c r="O476"/>
      <c r="P476" s="5"/>
      <c r="Q476" s="5"/>
      <c r="R476"/>
      <c r="S476"/>
      <c r="T476"/>
    </row>
    <row r="477" ht="12.75">
      <c r="A477"/>
      <c r="B477"/>
      <c r="C477"/>
      <c r="D477" s="1"/>
      <c r="E477" s="23"/>
      <c r="F477" s="23"/>
      <c r="G477" s="23"/>
      <c r="H477" s="23"/>
      <c r="I477" s="23"/>
      <c r="J477"/>
      <c r="K477"/>
      <c r="L477"/>
      <c r="M477"/>
      <c r="N477"/>
      <c r="O477"/>
      <c r="P477" s="5"/>
      <c r="Q477" s="5"/>
      <c r="R477"/>
      <c r="S477"/>
      <c r="T477"/>
    </row>
    <row r="478" ht="12.75">
      <c r="A478"/>
      <c r="B478"/>
      <c r="C478"/>
      <c r="D478" s="1"/>
      <c r="E478" s="23"/>
      <c r="F478" s="23"/>
      <c r="G478" s="23"/>
      <c r="H478" s="23"/>
      <c r="I478" s="23"/>
      <c r="J478"/>
      <c r="K478"/>
      <c r="L478"/>
      <c r="M478"/>
      <c r="N478"/>
      <c r="O478"/>
      <c r="P478" s="5"/>
      <c r="Q478" s="5"/>
      <c r="R478"/>
      <c r="S478"/>
      <c r="T478"/>
    </row>
    <row r="479" ht="12.75">
      <c r="A479"/>
      <c r="B479"/>
      <c r="C479"/>
      <c r="D479" s="1"/>
      <c r="E479" s="23"/>
      <c r="F479" s="23"/>
      <c r="G479" s="23"/>
      <c r="H479" s="23"/>
      <c r="I479" s="23"/>
      <c r="J479"/>
      <c r="K479"/>
      <c r="L479"/>
      <c r="M479"/>
      <c r="N479"/>
      <c r="O479"/>
      <c r="P479" s="5"/>
      <c r="Q479" s="5"/>
      <c r="R479"/>
      <c r="S479"/>
      <c r="T479"/>
    </row>
    <row r="480" ht="12.75">
      <c r="A480"/>
      <c r="B480"/>
      <c r="C480"/>
      <c r="D480" s="1"/>
      <c r="E480" s="23"/>
      <c r="F480" s="23"/>
      <c r="G480" s="23"/>
      <c r="H480" s="23"/>
      <c r="I480" s="23"/>
      <c r="J480"/>
      <c r="K480"/>
      <c r="L480"/>
      <c r="M480"/>
      <c r="N480"/>
      <c r="O480"/>
      <c r="P480" s="5"/>
      <c r="Q480" s="5"/>
      <c r="R480"/>
      <c r="S480"/>
      <c r="T480"/>
    </row>
    <row r="481" ht="12.75">
      <c r="A481"/>
      <c r="B481"/>
      <c r="C481"/>
      <c r="D481" s="1"/>
      <c r="E481" s="23"/>
      <c r="F481" s="23"/>
      <c r="G481" s="23"/>
      <c r="H481" s="23"/>
      <c r="I481" s="23"/>
      <c r="J481"/>
      <c r="K481"/>
      <c r="L481"/>
      <c r="M481"/>
      <c r="N481"/>
      <c r="O481"/>
      <c r="P481" s="5"/>
      <c r="Q481" s="5"/>
      <c r="R481"/>
      <c r="S481"/>
      <c r="T481"/>
    </row>
    <row r="482" ht="12.75">
      <c r="A482"/>
      <c r="B482"/>
      <c r="C482"/>
      <c r="D482" s="1"/>
      <c r="E482" s="23"/>
      <c r="F482" s="23"/>
      <c r="G482" s="23"/>
      <c r="H482" s="23"/>
      <c r="I482" s="23"/>
      <c r="J482"/>
      <c r="K482"/>
      <c r="L482"/>
      <c r="M482"/>
      <c r="N482"/>
      <c r="O482"/>
      <c r="P482" s="5"/>
      <c r="Q482" s="5"/>
      <c r="R482"/>
      <c r="S482"/>
      <c r="T482"/>
    </row>
    <row r="483" ht="12.75">
      <c r="A483"/>
      <c r="B483"/>
      <c r="C483"/>
      <c r="D483" s="1"/>
      <c r="E483" s="23"/>
      <c r="F483" s="23"/>
      <c r="G483" s="23"/>
      <c r="H483" s="23"/>
      <c r="I483" s="23"/>
      <c r="J483"/>
      <c r="K483"/>
      <c r="L483"/>
      <c r="M483"/>
      <c r="N483"/>
      <c r="O483"/>
      <c r="P483" s="5"/>
      <c r="Q483" s="5"/>
      <c r="R483"/>
      <c r="S483"/>
      <c r="T483"/>
    </row>
    <row r="484" ht="12.75">
      <c r="A484"/>
      <c r="B484"/>
      <c r="C484"/>
      <c r="D484" s="1"/>
      <c r="E484" s="23"/>
      <c r="F484" s="23"/>
      <c r="G484" s="23"/>
      <c r="H484" s="23"/>
      <c r="I484" s="23"/>
      <c r="J484"/>
      <c r="K484"/>
      <c r="L484"/>
      <c r="M484"/>
      <c r="N484"/>
      <c r="O484"/>
      <c r="P484" s="5"/>
      <c r="Q484" s="5"/>
      <c r="R484"/>
      <c r="S484"/>
      <c r="T484"/>
    </row>
    <row r="485" ht="12.75">
      <c r="A485"/>
      <c r="B485"/>
      <c r="C485"/>
      <c r="D485" s="1"/>
      <c r="E485" s="23"/>
      <c r="F485" s="23"/>
      <c r="G485" s="23"/>
      <c r="H485" s="23"/>
      <c r="I485" s="23"/>
      <c r="J485"/>
      <c r="K485"/>
      <c r="L485"/>
      <c r="M485"/>
      <c r="N485"/>
      <c r="O485"/>
      <c r="P485" s="5"/>
      <c r="Q485" s="5"/>
      <c r="R485"/>
      <c r="S485"/>
      <c r="T485"/>
    </row>
    <row r="486" ht="12.75">
      <c r="A486"/>
      <c r="B486"/>
      <c r="C486"/>
      <c r="D486" s="1"/>
      <c r="E486" s="23"/>
      <c r="F486" s="23"/>
      <c r="G486" s="23"/>
      <c r="H486" s="23"/>
      <c r="I486" s="23"/>
      <c r="J486"/>
      <c r="K486"/>
      <c r="L486"/>
      <c r="M486"/>
      <c r="N486"/>
      <c r="O486"/>
      <c r="P486" s="5"/>
      <c r="Q486" s="5"/>
      <c r="R486"/>
      <c r="S486"/>
      <c r="T486"/>
    </row>
    <row r="487" ht="12.75">
      <c r="A487"/>
      <c r="B487"/>
      <c r="C487"/>
      <c r="D487" s="1"/>
      <c r="E487" s="23"/>
      <c r="F487" s="23"/>
      <c r="G487" s="23"/>
      <c r="H487" s="23"/>
      <c r="I487" s="23"/>
      <c r="J487"/>
      <c r="K487"/>
      <c r="L487"/>
      <c r="M487"/>
      <c r="N487"/>
      <c r="O487"/>
      <c r="P487" s="5"/>
      <c r="Q487" s="5"/>
      <c r="R487"/>
      <c r="S487"/>
      <c r="T487"/>
    </row>
    <row r="488" ht="12.75">
      <c r="A488"/>
      <c r="B488"/>
      <c r="C488"/>
      <c r="D488" s="1"/>
      <c r="E488" s="23"/>
      <c r="F488" s="23"/>
      <c r="G488" s="23"/>
      <c r="H488" s="23"/>
      <c r="I488" s="23"/>
      <c r="J488"/>
      <c r="K488"/>
      <c r="L488"/>
      <c r="M488"/>
      <c r="N488"/>
      <c r="O488"/>
      <c r="P488" s="5"/>
      <c r="Q488" s="5"/>
      <c r="R488"/>
      <c r="S488"/>
      <c r="T488"/>
    </row>
    <row r="489" ht="12.75">
      <c r="A489"/>
      <c r="B489"/>
      <c r="C489"/>
      <c r="D489" s="1"/>
      <c r="E489" s="23"/>
      <c r="F489" s="23"/>
      <c r="G489" s="23"/>
      <c r="H489" s="23"/>
      <c r="I489" s="23"/>
      <c r="J489"/>
      <c r="K489"/>
      <c r="L489"/>
      <c r="M489"/>
      <c r="N489"/>
      <c r="O489"/>
      <c r="P489" s="5"/>
      <c r="Q489" s="5"/>
      <c r="R489"/>
      <c r="S489"/>
      <c r="T489"/>
    </row>
    <row r="490" ht="12.75">
      <c r="A490"/>
      <c r="B490"/>
      <c r="C490"/>
      <c r="D490" s="1"/>
      <c r="E490" s="23"/>
      <c r="F490" s="23"/>
      <c r="G490" s="23"/>
      <c r="H490" s="23"/>
      <c r="I490" s="23"/>
      <c r="J490"/>
      <c r="K490"/>
      <c r="L490"/>
      <c r="M490"/>
      <c r="N490"/>
      <c r="O490"/>
      <c r="P490" s="5"/>
      <c r="Q490" s="5"/>
      <c r="R490"/>
      <c r="S490"/>
      <c r="T490"/>
    </row>
    <row r="491" ht="12.75">
      <c r="A491"/>
      <c r="B491"/>
      <c r="C491"/>
      <c r="D491" s="1"/>
      <c r="E491" s="23"/>
      <c r="F491" s="23"/>
      <c r="G491" s="23"/>
      <c r="H491" s="23"/>
      <c r="I491" s="23"/>
      <c r="J491"/>
      <c r="K491"/>
      <c r="L491"/>
      <c r="M491"/>
      <c r="N491"/>
      <c r="O491"/>
      <c r="P491" s="5"/>
      <c r="Q491" s="5"/>
      <c r="R491"/>
      <c r="S491"/>
      <c r="T491"/>
    </row>
    <row r="492" ht="12.75">
      <c r="A492"/>
      <c r="B492"/>
      <c r="C492"/>
      <c r="D492" s="1"/>
      <c r="E492" s="23"/>
      <c r="F492" s="23"/>
      <c r="G492" s="23"/>
      <c r="H492" s="23"/>
      <c r="I492" s="23"/>
      <c r="J492"/>
      <c r="K492"/>
      <c r="L492"/>
      <c r="M492"/>
      <c r="N492"/>
      <c r="O492"/>
      <c r="P492" s="5"/>
      <c r="Q492" s="5"/>
      <c r="R492"/>
      <c r="S492"/>
      <c r="T492"/>
    </row>
    <row r="493" ht="12.75">
      <c r="A493"/>
      <c r="B493"/>
      <c r="C493"/>
      <c r="D493" s="1"/>
      <c r="E493" s="23"/>
      <c r="F493" s="23"/>
      <c r="G493" s="23"/>
      <c r="H493" s="23"/>
      <c r="I493" s="23"/>
      <c r="J493"/>
      <c r="K493"/>
      <c r="L493"/>
      <c r="M493"/>
      <c r="N493"/>
      <c r="O493"/>
      <c r="P493" s="5"/>
      <c r="Q493" s="5"/>
      <c r="R493"/>
      <c r="S493"/>
      <c r="T493"/>
    </row>
    <row r="494" ht="12.75">
      <c r="A494"/>
      <c r="B494"/>
      <c r="C494"/>
      <c r="D494" s="1"/>
      <c r="E494" s="23"/>
      <c r="F494" s="23"/>
      <c r="G494" s="23"/>
      <c r="H494" s="23"/>
      <c r="I494" s="23"/>
      <c r="J494"/>
      <c r="K494"/>
      <c r="L494"/>
      <c r="M494"/>
      <c r="N494"/>
      <c r="O494"/>
      <c r="P494" s="5"/>
      <c r="Q494" s="5"/>
      <c r="R494"/>
      <c r="S494"/>
      <c r="T494"/>
    </row>
    <row r="495" ht="12.75">
      <c r="A495"/>
      <c r="B495"/>
      <c r="C495"/>
      <c r="D495" s="1"/>
      <c r="E495" s="23"/>
      <c r="F495" s="23"/>
      <c r="G495" s="23"/>
      <c r="H495" s="23"/>
      <c r="I495" s="23"/>
      <c r="J495"/>
      <c r="K495"/>
      <c r="L495"/>
      <c r="M495"/>
      <c r="N495"/>
      <c r="O495"/>
      <c r="P495" s="5"/>
      <c r="Q495" s="5"/>
      <c r="R495"/>
      <c r="S495"/>
      <c r="T495"/>
    </row>
    <row r="496" ht="12.75">
      <c r="A496"/>
      <c r="B496"/>
      <c r="C496"/>
      <c r="D496" s="1"/>
      <c r="E496" s="23"/>
      <c r="F496" s="23"/>
      <c r="G496" s="23"/>
      <c r="H496" s="23"/>
      <c r="I496" s="23"/>
      <c r="J496"/>
      <c r="K496"/>
      <c r="L496"/>
      <c r="M496"/>
      <c r="N496"/>
      <c r="O496"/>
      <c r="P496" s="5"/>
      <c r="Q496" s="5"/>
      <c r="R496"/>
      <c r="S496"/>
      <c r="T496"/>
    </row>
    <row r="497" ht="12.75">
      <c r="A497"/>
      <c r="B497"/>
      <c r="C497"/>
      <c r="D497" s="1"/>
      <c r="E497" s="23"/>
      <c r="F497" s="23"/>
      <c r="G497" s="23"/>
      <c r="H497" s="23"/>
      <c r="I497" s="23"/>
      <c r="J497"/>
      <c r="K497"/>
      <c r="L497"/>
      <c r="M497"/>
      <c r="N497"/>
      <c r="O497"/>
      <c r="P497" s="5"/>
      <c r="Q497" s="5"/>
      <c r="R497"/>
      <c r="S497"/>
      <c r="T497"/>
    </row>
    <row r="498" ht="12.75">
      <c r="A498"/>
      <c r="B498"/>
      <c r="C498"/>
      <c r="D498" s="1"/>
      <c r="E498" s="23"/>
      <c r="F498" s="23"/>
      <c r="G498" s="23"/>
      <c r="H498" s="23"/>
      <c r="I498" s="23"/>
      <c r="J498"/>
      <c r="K498"/>
      <c r="L498"/>
      <c r="M498"/>
      <c r="N498"/>
      <c r="O498"/>
      <c r="P498" s="5"/>
      <c r="Q498" s="5"/>
      <c r="R498"/>
      <c r="S498"/>
      <c r="T498"/>
    </row>
    <row r="499" ht="12.75">
      <c r="A499"/>
      <c r="B499"/>
      <c r="C499"/>
      <c r="D499" s="1"/>
      <c r="E499" s="23"/>
      <c r="F499" s="23"/>
      <c r="G499" s="23"/>
      <c r="H499" s="23"/>
      <c r="I499" s="23"/>
      <c r="J499"/>
      <c r="K499"/>
      <c r="L499"/>
      <c r="M499"/>
      <c r="N499"/>
      <c r="O499"/>
      <c r="P499" s="5"/>
      <c r="Q499" s="5"/>
      <c r="R499"/>
      <c r="S499"/>
      <c r="T499"/>
    </row>
    <row r="500" ht="12.75">
      <c r="A500"/>
      <c r="B500"/>
      <c r="C500"/>
      <c r="D500" s="1"/>
      <c r="E500" s="23"/>
      <c r="F500" s="23"/>
      <c r="G500" s="23"/>
      <c r="H500" s="23"/>
      <c r="I500" s="23"/>
      <c r="J500"/>
      <c r="K500"/>
      <c r="L500"/>
      <c r="M500"/>
      <c r="N500"/>
      <c r="O500"/>
      <c r="P500" s="5"/>
      <c r="Q500" s="5"/>
      <c r="R500"/>
      <c r="S500"/>
      <c r="T500"/>
    </row>
    <row r="501" ht="12.75">
      <c r="A501"/>
      <c r="B501"/>
      <c r="C501"/>
      <c r="D501" s="1"/>
      <c r="E501" s="23"/>
      <c r="F501" s="23"/>
      <c r="G501" s="23"/>
      <c r="H501" s="23"/>
      <c r="I501" s="23"/>
      <c r="J501"/>
      <c r="K501"/>
      <c r="L501"/>
      <c r="M501"/>
      <c r="N501"/>
      <c r="O501"/>
      <c r="P501" s="5"/>
      <c r="Q501" s="5"/>
      <c r="R501"/>
      <c r="S501"/>
      <c r="T501"/>
    </row>
    <row r="502" ht="12.75">
      <c r="A502"/>
      <c r="B502"/>
      <c r="C502"/>
      <c r="D502" s="1"/>
      <c r="E502" s="23"/>
      <c r="F502" s="23"/>
      <c r="G502" s="23"/>
      <c r="H502" s="23"/>
      <c r="I502" s="23"/>
      <c r="J502"/>
      <c r="K502"/>
      <c r="L502"/>
      <c r="M502"/>
      <c r="N502"/>
      <c r="O502"/>
      <c r="P502" s="5"/>
      <c r="Q502" s="5"/>
      <c r="R502"/>
      <c r="S502"/>
      <c r="T502"/>
    </row>
    <row r="503" ht="12.75">
      <c r="A503"/>
      <c r="B503"/>
      <c r="C503"/>
      <c r="D503" s="1"/>
      <c r="E503" s="23"/>
      <c r="F503" s="23"/>
      <c r="G503" s="23"/>
      <c r="H503" s="23"/>
      <c r="I503" s="23"/>
      <c r="J503"/>
      <c r="K503"/>
      <c r="L503"/>
      <c r="M503"/>
      <c r="N503"/>
      <c r="O503"/>
      <c r="P503" s="5"/>
      <c r="Q503" s="5"/>
      <c r="R503"/>
      <c r="S503"/>
      <c r="T503"/>
    </row>
    <row r="504" ht="12.75">
      <c r="A504"/>
      <c r="B504"/>
      <c r="C504"/>
      <c r="D504" s="1"/>
      <c r="E504" s="23"/>
      <c r="F504" s="23"/>
      <c r="G504" s="23"/>
      <c r="H504" s="23"/>
      <c r="I504" s="23"/>
      <c r="J504"/>
      <c r="K504"/>
      <c r="L504"/>
      <c r="M504"/>
      <c r="N504"/>
      <c r="O504"/>
      <c r="P504" s="5"/>
      <c r="Q504" s="5"/>
      <c r="R504"/>
      <c r="S504"/>
      <c r="T504"/>
    </row>
    <row r="505" ht="12.75">
      <c r="A505"/>
      <c r="B505"/>
      <c r="C505"/>
      <c r="D505" s="1"/>
      <c r="E505" s="23"/>
      <c r="F505" s="23"/>
      <c r="G505" s="23"/>
      <c r="H505" s="23"/>
      <c r="I505" s="23"/>
      <c r="J505"/>
      <c r="K505"/>
      <c r="L505"/>
      <c r="M505"/>
      <c r="N505"/>
      <c r="O505"/>
      <c r="P505" s="5"/>
      <c r="Q505" s="5"/>
      <c r="R505"/>
      <c r="S505"/>
      <c r="T505"/>
    </row>
    <row r="506" ht="12.75">
      <c r="A506"/>
      <c r="B506"/>
      <c r="C506"/>
      <c r="D506" s="1"/>
      <c r="E506" s="23"/>
      <c r="F506" s="23"/>
      <c r="G506" s="23"/>
      <c r="H506" s="23"/>
      <c r="I506" s="23"/>
      <c r="J506"/>
      <c r="K506"/>
      <c r="L506"/>
      <c r="M506"/>
      <c r="N506"/>
      <c r="O506"/>
      <c r="P506" s="5"/>
      <c r="Q506" s="5"/>
      <c r="R506"/>
      <c r="S506"/>
      <c r="T506"/>
    </row>
    <row r="507" ht="12.75">
      <c r="A507"/>
      <c r="B507"/>
      <c r="C507"/>
      <c r="D507" s="1"/>
      <c r="E507" s="23"/>
      <c r="F507" s="23"/>
      <c r="G507" s="23"/>
      <c r="H507" s="23"/>
      <c r="I507" s="23"/>
      <c r="J507"/>
      <c r="K507"/>
      <c r="L507"/>
      <c r="M507"/>
      <c r="N507"/>
      <c r="O507"/>
      <c r="P507" s="5"/>
      <c r="Q507" s="5"/>
      <c r="R507"/>
      <c r="S507"/>
      <c r="T507"/>
    </row>
    <row r="508" ht="12.75">
      <c r="A508"/>
      <c r="B508"/>
      <c r="C508"/>
      <c r="D508" s="1"/>
      <c r="E508" s="23"/>
      <c r="F508" s="23"/>
      <c r="G508" s="23"/>
      <c r="H508" s="23"/>
      <c r="I508" s="23"/>
      <c r="J508"/>
      <c r="K508"/>
      <c r="L508"/>
      <c r="M508"/>
      <c r="N508"/>
      <c r="O508"/>
      <c r="P508" s="5"/>
      <c r="Q508" s="5"/>
      <c r="R508"/>
      <c r="S508"/>
      <c r="T508"/>
    </row>
    <row r="509" ht="12.75">
      <c r="A509"/>
      <c r="B509"/>
      <c r="C509"/>
      <c r="D509" s="1"/>
      <c r="E509" s="23"/>
      <c r="F509" s="23"/>
      <c r="G509" s="23"/>
      <c r="H509" s="23"/>
      <c r="I509" s="23"/>
      <c r="J509"/>
      <c r="K509"/>
      <c r="L509"/>
      <c r="M509"/>
      <c r="N509"/>
      <c r="O509"/>
      <c r="P509" s="5"/>
      <c r="Q509" s="5"/>
      <c r="R509"/>
      <c r="S509"/>
      <c r="T509"/>
    </row>
    <row r="510" ht="12.75">
      <c r="A510"/>
      <c r="B510"/>
      <c r="C510"/>
      <c r="D510" s="1"/>
      <c r="E510" s="23"/>
      <c r="F510" s="23"/>
      <c r="G510" s="23"/>
      <c r="H510" s="23"/>
      <c r="I510" s="23"/>
      <c r="J510"/>
      <c r="K510"/>
      <c r="L510"/>
      <c r="M510"/>
      <c r="N510"/>
      <c r="O510"/>
      <c r="P510" s="5"/>
      <c r="Q510" s="5"/>
      <c r="R510"/>
      <c r="S510"/>
      <c r="T510"/>
    </row>
    <row r="511" ht="12.75">
      <c r="A511"/>
      <c r="B511"/>
      <c r="C511"/>
      <c r="D511" s="1"/>
      <c r="E511" s="23"/>
      <c r="F511" s="23"/>
      <c r="G511" s="23"/>
      <c r="H511" s="23"/>
      <c r="I511" s="23"/>
      <c r="J511"/>
      <c r="K511"/>
      <c r="L511"/>
      <c r="M511"/>
      <c r="N511"/>
      <c r="O511"/>
      <c r="P511" s="5"/>
      <c r="Q511" s="5"/>
      <c r="R511"/>
      <c r="S511"/>
      <c r="T511"/>
    </row>
    <row r="512" ht="12.75">
      <c r="A512"/>
      <c r="B512"/>
      <c r="C512"/>
      <c r="D512" s="1"/>
      <c r="E512" s="23"/>
      <c r="F512" s="23"/>
      <c r="G512" s="23"/>
      <c r="H512" s="23"/>
      <c r="I512" s="23"/>
      <c r="J512"/>
      <c r="K512"/>
      <c r="L512"/>
      <c r="M512"/>
      <c r="N512"/>
      <c r="O512"/>
      <c r="P512" s="5"/>
      <c r="Q512" s="5"/>
      <c r="R512"/>
      <c r="S512"/>
      <c r="T512"/>
    </row>
    <row r="513" ht="12.75">
      <c r="A513"/>
      <c r="B513"/>
      <c r="C513"/>
      <c r="D513" s="1"/>
      <c r="E513" s="23"/>
      <c r="F513" s="23"/>
      <c r="G513" s="23"/>
      <c r="H513" s="23"/>
      <c r="I513" s="23"/>
      <c r="J513"/>
      <c r="K513"/>
      <c r="L513"/>
      <c r="M513"/>
      <c r="N513"/>
      <c r="O513"/>
      <c r="P513" s="5"/>
      <c r="Q513" s="5"/>
      <c r="R513"/>
      <c r="S513"/>
      <c r="T513"/>
    </row>
    <row r="514" ht="12.75">
      <c r="A514"/>
      <c r="B514"/>
      <c r="C514"/>
      <c r="D514" s="1"/>
      <c r="E514" s="23"/>
      <c r="F514" s="23"/>
      <c r="G514" s="23"/>
      <c r="H514" s="23"/>
      <c r="I514" s="23"/>
      <c r="J514"/>
      <c r="K514"/>
      <c r="L514"/>
      <c r="M514"/>
      <c r="N514"/>
      <c r="O514"/>
      <c r="P514" s="5"/>
      <c r="Q514" s="5"/>
      <c r="R514"/>
      <c r="S514"/>
      <c r="T514"/>
    </row>
    <row r="515" ht="12.75">
      <c r="A515"/>
      <c r="B515"/>
      <c r="C515"/>
      <c r="D515" s="1"/>
      <c r="E515" s="23"/>
      <c r="F515" s="23"/>
      <c r="G515" s="23"/>
      <c r="H515" s="23"/>
      <c r="I515" s="23"/>
      <c r="J515"/>
      <c r="K515"/>
      <c r="L515"/>
      <c r="M515"/>
      <c r="N515"/>
      <c r="O515"/>
      <c r="P515" s="5"/>
      <c r="Q515" s="5"/>
      <c r="R515"/>
      <c r="S515"/>
      <c r="T515"/>
    </row>
    <row r="516" ht="12.75">
      <c r="A516"/>
      <c r="B516"/>
      <c r="C516"/>
      <c r="D516" s="1"/>
      <c r="E516" s="23"/>
      <c r="F516" s="23"/>
      <c r="G516" s="23"/>
      <c r="H516" s="23"/>
      <c r="I516" s="23"/>
      <c r="J516"/>
      <c r="K516"/>
      <c r="L516"/>
      <c r="M516"/>
      <c r="N516"/>
      <c r="O516"/>
      <c r="P516" s="5"/>
      <c r="Q516" s="5"/>
      <c r="R516"/>
      <c r="S516"/>
      <c r="T516"/>
    </row>
    <row r="517" ht="12.75">
      <c r="A517"/>
      <c r="B517"/>
      <c r="C517"/>
      <c r="D517" s="1"/>
      <c r="E517" s="23"/>
      <c r="F517" s="23"/>
      <c r="G517" s="23"/>
      <c r="H517" s="23"/>
      <c r="I517" s="23"/>
      <c r="J517"/>
      <c r="K517"/>
      <c r="L517"/>
      <c r="M517"/>
      <c r="N517"/>
      <c r="O517"/>
      <c r="P517" s="5"/>
      <c r="Q517" s="5"/>
      <c r="R517"/>
      <c r="S517"/>
      <c r="T517"/>
    </row>
    <row r="518" ht="12.75">
      <c r="A518"/>
      <c r="B518"/>
      <c r="C518"/>
      <c r="D518" s="1"/>
      <c r="E518" s="23"/>
      <c r="F518" s="23"/>
      <c r="G518" s="23"/>
      <c r="H518" s="23"/>
      <c r="I518" s="23"/>
      <c r="J518"/>
      <c r="K518"/>
      <c r="L518"/>
      <c r="M518"/>
      <c r="N518"/>
      <c r="O518"/>
      <c r="P518" s="5"/>
      <c r="Q518" s="5"/>
      <c r="R518"/>
      <c r="S518"/>
      <c r="T518"/>
    </row>
    <row r="519" ht="12.75">
      <c r="A519"/>
      <c r="B519"/>
      <c r="C519"/>
      <c r="D519" s="1"/>
      <c r="E519" s="23"/>
      <c r="F519" s="23"/>
      <c r="G519" s="23"/>
      <c r="H519" s="23"/>
      <c r="I519" s="23"/>
      <c r="J519"/>
      <c r="K519"/>
      <c r="L519"/>
      <c r="M519"/>
      <c r="N519"/>
      <c r="O519"/>
      <c r="P519" s="5"/>
      <c r="Q519" s="5"/>
      <c r="R519"/>
      <c r="S519"/>
      <c r="T519"/>
    </row>
    <row r="520" ht="12.75">
      <c r="A520"/>
      <c r="B520"/>
      <c r="C520"/>
      <c r="D520" s="1"/>
      <c r="E520" s="23"/>
      <c r="F520" s="23"/>
      <c r="G520" s="23"/>
      <c r="H520" s="23"/>
      <c r="I520" s="23"/>
      <c r="J520"/>
      <c r="K520"/>
      <c r="L520"/>
      <c r="M520"/>
      <c r="N520"/>
      <c r="O520"/>
      <c r="P520" s="5"/>
      <c r="Q520" s="5"/>
      <c r="R520"/>
      <c r="S520"/>
      <c r="T520"/>
    </row>
    <row r="521" ht="12.75">
      <c r="A521"/>
      <c r="B521"/>
      <c r="C521"/>
      <c r="D521" s="1"/>
      <c r="E521" s="23"/>
      <c r="F521" s="23"/>
      <c r="G521" s="23"/>
      <c r="H521" s="23"/>
      <c r="I521" s="23"/>
      <c r="J521"/>
      <c r="K521"/>
      <c r="L521"/>
      <c r="M521"/>
      <c r="N521"/>
      <c r="O521"/>
      <c r="P521" s="5"/>
      <c r="Q521" s="5"/>
      <c r="R521"/>
      <c r="S521"/>
      <c r="T521"/>
    </row>
    <row r="522" ht="12.75">
      <c r="A522"/>
      <c r="B522"/>
      <c r="C522"/>
      <c r="D522" s="1"/>
      <c r="E522" s="23"/>
      <c r="F522" s="23"/>
      <c r="G522" s="23"/>
      <c r="H522" s="23"/>
      <c r="I522" s="23"/>
      <c r="J522"/>
      <c r="K522"/>
      <c r="L522"/>
      <c r="M522"/>
      <c r="N522"/>
      <c r="O522"/>
      <c r="P522" s="5"/>
      <c r="Q522" s="5"/>
      <c r="R522"/>
      <c r="S522"/>
      <c r="T522"/>
    </row>
    <row r="523" ht="12.75">
      <c r="A523"/>
      <c r="B523"/>
      <c r="C523"/>
      <c r="D523" s="1"/>
      <c r="E523" s="23"/>
      <c r="F523" s="23"/>
      <c r="G523" s="23"/>
      <c r="H523" s="23"/>
      <c r="I523" s="23"/>
      <c r="J523"/>
      <c r="K523"/>
      <c r="L523"/>
      <c r="M523"/>
      <c r="N523"/>
      <c r="O523"/>
      <c r="P523" s="5"/>
      <c r="Q523" s="5"/>
      <c r="R523"/>
      <c r="S523"/>
      <c r="T523"/>
    </row>
    <row r="524" ht="12.75">
      <c r="A524"/>
      <c r="B524"/>
      <c r="C524"/>
      <c r="D524" s="1"/>
      <c r="E524" s="23"/>
      <c r="F524" s="23"/>
      <c r="G524" s="23"/>
      <c r="H524" s="23"/>
      <c r="I524" s="23"/>
      <c r="J524"/>
      <c r="K524"/>
      <c r="L524"/>
      <c r="M524"/>
      <c r="N524"/>
      <c r="O524"/>
      <c r="P524" s="5"/>
      <c r="Q524" s="5"/>
      <c r="R524"/>
      <c r="S524"/>
      <c r="T524"/>
    </row>
    <row r="525" ht="12.75">
      <c r="A525"/>
      <c r="B525"/>
      <c r="C525"/>
      <c r="D525" s="1"/>
      <c r="E525" s="23"/>
      <c r="F525" s="23"/>
      <c r="G525" s="23"/>
      <c r="H525" s="23"/>
      <c r="I525" s="23"/>
      <c r="J525"/>
      <c r="K525"/>
      <c r="L525"/>
      <c r="M525"/>
      <c r="N525"/>
      <c r="O525"/>
      <c r="P525" s="5"/>
      <c r="Q525" s="5"/>
      <c r="R525"/>
      <c r="S525"/>
      <c r="T525"/>
    </row>
    <row r="526" ht="12.75">
      <c r="A526"/>
      <c r="B526"/>
      <c r="C526"/>
      <c r="D526" s="1"/>
      <c r="E526" s="23"/>
      <c r="F526" s="23"/>
      <c r="G526" s="23"/>
      <c r="H526" s="23"/>
      <c r="I526" s="23"/>
      <c r="J526"/>
      <c r="K526"/>
      <c r="L526"/>
      <c r="M526"/>
      <c r="N526"/>
      <c r="O526"/>
      <c r="P526" s="5"/>
      <c r="Q526" s="5"/>
      <c r="R526"/>
      <c r="S526"/>
      <c r="T526"/>
    </row>
    <row r="527" ht="12.75">
      <c r="A527"/>
      <c r="B527"/>
      <c r="C527"/>
      <c r="D527" s="1"/>
      <c r="E527" s="23"/>
      <c r="F527" s="23"/>
      <c r="G527" s="23"/>
      <c r="H527" s="23"/>
      <c r="I527" s="23"/>
      <c r="J527"/>
      <c r="K527"/>
      <c r="L527"/>
      <c r="M527"/>
      <c r="N527"/>
      <c r="O527"/>
      <c r="P527" s="5"/>
      <c r="Q527" s="5"/>
      <c r="R527"/>
      <c r="S527"/>
      <c r="T527"/>
    </row>
    <row r="528" ht="12.75">
      <c r="A528"/>
      <c r="B528"/>
      <c r="C528"/>
      <c r="D528" s="1"/>
      <c r="E528" s="23"/>
      <c r="F528" s="23"/>
      <c r="G528" s="23"/>
      <c r="H528" s="23"/>
      <c r="I528" s="23"/>
      <c r="J528"/>
      <c r="K528"/>
      <c r="L528"/>
      <c r="M528"/>
      <c r="N528"/>
      <c r="O528"/>
      <c r="P528" s="5"/>
      <c r="Q528" s="5"/>
      <c r="R528"/>
      <c r="S528"/>
      <c r="T528"/>
    </row>
    <row r="529" ht="12.75">
      <c r="A529"/>
      <c r="B529"/>
      <c r="C529"/>
      <c r="D529" s="1"/>
      <c r="E529" s="23"/>
      <c r="F529" s="23"/>
      <c r="G529" s="23"/>
      <c r="H529" s="23"/>
      <c r="I529" s="23"/>
      <c r="J529"/>
      <c r="K529"/>
      <c r="L529"/>
      <c r="M529"/>
      <c r="N529"/>
      <c r="O529"/>
      <c r="P529" s="5"/>
      <c r="Q529" s="5"/>
      <c r="R529"/>
      <c r="S529"/>
      <c r="T529"/>
    </row>
    <row r="530" ht="12.75">
      <c r="A530"/>
      <c r="B530"/>
      <c r="C530"/>
      <c r="D530" s="1"/>
      <c r="E530" s="23"/>
      <c r="F530" s="23"/>
      <c r="G530" s="23"/>
      <c r="H530" s="23"/>
      <c r="I530" s="23"/>
      <c r="J530"/>
      <c r="K530"/>
      <c r="L530"/>
      <c r="M530"/>
      <c r="N530"/>
      <c r="O530"/>
      <c r="P530" s="5"/>
      <c r="Q530" s="5"/>
      <c r="R530"/>
      <c r="S530"/>
      <c r="T530"/>
    </row>
    <row r="531" ht="12.75">
      <c r="A531"/>
      <c r="B531"/>
      <c r="C531"/>
      <c r="D531" s="1"/>
      <c r="E531" s="23"/>
      <c r="F531" s="23"/>
      <c r="G531" s="23"/>
      <c r="H531" s="23"/>
      <c r="I531" s="23"/>
      <c r="J531"/>
      <c r="K531"/>
      <c r="L531"/>
      <c r="M531"/>
      <c r="N531"/>
      <c r="O531"/>
      <c r="P531" s="5"/>
      <c r="Q531" s="5"/>
      <c r="R531"/>
      <c r="S531"/>
      <c r="T531"/>
    </row>
    <row r="532" ht="12.75">
      <c r="A532"/>
      <c r="B532"/>
      <c r="C532"/>
      <c r="D532" s="1"/>
      <c r="E532" s="23"/>
      <c r="F532" s="23"/>
      <c r="G532" s="23"/>
      <c r="H532" s="23"/>
      <c r="I532" s="23"/>
      <c r="J532"/>
      <c r="K532"/>
      <c r="L532"/>
      <c r="M532"/>
      <c r="N532"/>
      <c r="O532"/>
      <c r="P532" s="5"/>
      <c r="Q532" s="5"/>
      <c r="R532"/>
      <c r="S532"/>
      <c r="T532"/>
    </row>
    <row r="533" ht="12.75">
      <c r="A533"/>
      <c r="B533"/>
      <c r="C533"/>
      <c r="D533" s="1"/>
      <c r="E533" s="23"/>
      <c r="F533" s="23"/>
      <c r="G533" s="23"/>
      <c r="H533" s="23"/>
      <c r="I533" s="23"/>
      <c r="J533"/>
      <c r="K533"/>
      <c r="L533"/>
      <c r="M533"/>
      <c r="N533"/>
      <c r="O533"/>
      <c r="P533" s="5"/>
      <c r="Q533" s="5"/>
      <c r="R533"/>
      <c r="S533"/>
      <c r="T533"/>
    </row>
    <row r="534" ht="12.75">
      <c r="A534"/>
      <c r="B534"/>
      <c r="C534"/>
      <c r="D534" s="1"/>
      <c r="E534" s="23"/>
      <c r="F534" s="23"/>
      <c r="G534" s="23"/>
      <c r="H534" s="23"/>
      <c r="I534" s="23"/>
      <c r="J534"/>
      <c r="K534"/>
      <c r="L534"/>
      <c r="M534"/>
      <c r="N534"/>
      <c r="O534"/>
      <c r="P534" s="5"/>
      <c r="Q534" s="5"/>
      <c r="R534"/>
      <c r="S534"/>
      <c r="T534"/>
    </row>
    <row r="535" ht="12.75">
      <c r="A535"/>
      <c r="B535"/>
      <c r="C535"/>
      <c r="D535" s="1"/>
      <c r="E535" s="23"/>
      <c r="F535" s="23"/>
      <c r="G535" s="23"/>
      <c r="H535" s="23"/>
      <c r="I535" s="23"/>
      <c r="J535"/>
      <c r="K535"/>
      <c r="L535"/>
      <c r="M535"/>
      <c r="N535"/>
      <c r="O535"/>
      <c r="P535" s="5"/>
      <c r="Q535" s="5"/>
      <c r="R535"/>
      <c r="S535"/>
      <c r="T535"/>
    </row>
    <row r="536" ht="12.75">
      <c r="A536"/>
      <c r="B536"/>
      <c r="C536"/>
      <c r="D536" s="1"/>
      <c r="E536" s="23"/>
      <c r="F536" s="23"/>
      <c r="G536" s="23"/>
      <c r="H536" s="23"/>
      <c r="I536" s="23"/>
      <c r="J536"/>
      <c r="K536"/>
      <c r="L536"/>
      <c r="M536"/>
      <c r="N536"/>
      <c r="O536"/>
      <c r="P536" s="5"/>
      <c r="Q536" s="5"/>
      <c r="R536"/>
      <c r="S536"/>
      <c r="T536"/>
    </row>
    <row r="537" ht="12.75">
      <c r="A537"/>
      <c r="B537"/>
      <c r="C537"/>
      <c r="D537" s="1"/>
      <c r="E537" s="23"/>
      <c r="F537" s="23"/>
      <c r="G537" s="23"/>
      <c r="H537" s="23"/>
      <c r="I537" s="23"/>
      <c r="J537"/>
      <c r="K537"/>
      <c r="L537"/>
      <c r="M537"/>
      <c r="N537"/>
      <c r="O537"/>
      <c r="P537" s="5"/>
      <c r="Q537" s="5"/>
      <c r="R537"/>
      <c r="S537"/>
      <c r="T537"/>
    </row>
    <row r="538" ht="12.75">
      <c r="A538"/>
      <c r="B538"/>
      <c r="C538"/>
      <c r="D538" s="1"/>
      <c r="E538" s="23"/>
      <c r="F538" s="23"/>
      <c r="G538" s="23"/>
      <c r="H538" s="23"/>
      <c r="I538" s="23"/>
      <c r="J538"/>
      <c r="K538"/>
      <c r="L538"/>
      <c r="M538"/>
      <c r="N538"/>
      <c r="O538"/>
      <c r="P538" s="5"/>
      <c r="Q538" s="5"/>
      <c r="R538"/>
      <c r="S538"/>
      <c r="T538"/>
    </row>
    <row r="539" ht="12.75">
      <c r="A539"/>
      <c r="B539"/>
      <c r="C539"/>
      <c r="D539" s="1"/>
      <c r="E539" s="23"/>
      <c r="F539" s="23"/>
      <c r="G539" s="23"/>
      <c r="H539" s="23"/>
      <c r="I539" s="23"/>
      <c r="J539"/>
      <c r="K539"/>
      <c r="L539"/>
      <c r="M539"/>
      <c r="N539"/>
      <c r="O539"/>
      <c r="P539" s="5"/>
      <c r="Q539" s="5"/>
      <c r="R539"/>
      <c r="S539"/>
      <c r="T539"/>
    </row>
    <row r="540" ht="12.75">
      <c r="A540"/>
      <c r="B540"/>
      <c r="C540"/>
      <c r="D540" s="1"/>
      <c r="E540" s="23"/>
      <c r="F540" s="23"/>
      <c r="G540" s="23"/>
      <c r="H540" s="23"/>
      <c r="I540" s="23"/>
      <c r="J540"/>
      <c r="K540"/>
      <c r="L540"/>
      <c r="M540"/>
      <c r="N540"/>
      <c r="O540"/>
      <c r="P540" s="5"/>
      <c r="Q540" s="5"/>
      <c r="R540"/>
      <c r="S540"/>
      <c r="T540"/>
    </row>
    <row r="541" ht="12.75">
      <c r="A541"/>
      <c r="B541"/>
      <c r="C541"/>
      <c r="D541" s="1"/>
      <c r="E541" s="23"/>
      <c r="F541" s="23"/>
      <c r="G541" s="23"/>
      <c r="H541" s="23"/>
      <c r="I541" s="23"/>
      <c r="J541"/>
      <c r="K541"/>
      <c r="L541"/>
      <c r="M541"/>
      <c r="N541"/>
      <c r="O541"/>
      <c r="P541" s="5"/>
      <c r="Q541" s="5"/>
      <c r="R541"/>
      <c r="S541"/>
      <c r="T541"/>
    </row>
    <row r="542" ht="12.75">
      <c r="A542"/>
      <c r="B542"/>
      <c r="C542"/>
      <c r="D542" s="1"/>
      <c r="E542" s="23"/>
      <c r="F542" s="23"/>
      <c r="G542" s="23"/>
      <c r="H542" s="23"/>
      <c r="I542" s="23"/>
      <c r="J542"/>
      <c r="K542"/>
      <c r="L542"/>
      <c r="M542"/>
      <c r="N542"/>
      <c r="O542"/>
      <c r="P542" s="5"/>
      <c r="Q542" s="5"/>
      <c r="R542"/>
      <c r="S542"/>
      <c r="T542"/>
    </row>
    <row r="543" ht="12.75">
      <c r="A543"/>
      <c r="B543"/>
      <c r="C543"/>
      <c r="D543" s="1"/>
      <c r="E543" s="23"/>
      <c r="F543" s="23"/>
      <c r="G543" s="23"/>
      <c r="H543" s="23"/>
      <c r="I543" s="23"/>
      <c r="J543"/>
      <c r="K543"/>
      <c r="L543"/>
      <c r="M543"/>
      <c r="N543"/>
      <c r="O543"/>
      <c r="P543" s="5"/>
      <c r="Q543" s="5"/>
      <c r="R543"/>
      <c r="S543"/>
      <c r="T543"/>
    </row>
    <row r="544" ht="12.75">
      <c r="A544"/>
      <c r="B544"/>
      <c r="C544"/>
      <c r="D544" s="1"/>
      <c r="E544" s="23"/>
      <c r="F544" s="23"/>
      <c r="G544" s="23"/>
      <c r="H544" s="23"/>
      <c r="I544" s="23"/>
      <c r="J544"/>
      <c r="K544"/>
      <c r="L544"/>
      <c r="M544"/>
      <c r="N544"/>
      <c r="O544"/>
      <c r="P544" s="5"/>
      <c r="Q544" s="5"/>
      <c r="R544"/>
      <c r="S544"/>
      <c r="T544"/>
    </row>
    <row r="545" ht="12.75">
      <c r="A545"/>
      <c r="B545"/>
      <c r="C545"/>
      <c r="D545" s="1"/>
      <c r="E545" s="23"/>
      <c r="F545" s="23"/>
      <c r="G545" s="23"/>
      <c r="H545" s="23"/>
      <c r="I545" s="23"/>
      <c r="J545"/>
      <c r="K545"/>
      <c r="L545"/>
      <c r="M545"/>
      <c r="N545"/>
      <c r="O545"/>
      <c r="P545" s="5"/>
      <c r="Q545" s="5"/>
      <c r="R545"/>
      <c r="S545"/>
      <c r="T545"/>
    </row>
    <row r="546" ht="12.75">
      <c r="A546"/>
      <c r="B546"/>
      <c r="C546"/>
      <c r="D546" s="1"/>
      <c r="E546" s="23"/>
      <c r="F546" s="23"/>
      <c r="G546" s="23"/>
      <c r="H546" s="23"/>
      <c r="I546" s="23"/>
      <c r="J546"/>
      <c r="K546"/>
      <c r="L546"/>
      <c r="M546"/>
      <c r="N546"/>
      <c r="O546"/>
      <c r="P546" s="5"/>
      <c r="Q546" s="5"/>
      <c r="R546"/>
      <c r="S546"/>
      <c r="T546"/>
    </row>
    <row r="547" ht="12.75">
      <c r="A547"/>
      <c r="B547"/>
      <c r="C547"/>
      <c r="D547" s="1"/>
      <c r="E547" s="23"/>
      <c r="F547" s="23"/>
      <c r="G547" s="23"/>
      <c r="H547" s="23"/>
      <c r="I547" s="23"/>
      <c r="J547"/>
      <c r="K547"/>
      <c r="L547"/>
      <c r="M547"/>
      <c r="N547"/>
      <c r="O547"/>
      <c r="P547" s="5"/>
      <c r="Q547" s="5"/>
      <c r="R547"/>
      <c r="S547"/>
      <c r="T547"/>
    </row>
    <row r="548" ht="12.75">
      <c r="A548"/>
      <c r="B548"/>
      <c r="C548"/>
      <c r="D548" s="1"/>
      <c r="E548" s="23"/>
      <c r="F548" s="23"/>
      <c r="G548" s="23"/>
      <c r="H548" s="23"/>
      <c r="I548" s="23"/>
      <c r="J548"/>
      <c r="K548"/>
      <c r="L548"/>
      <c r="M548"/>
      <c r="N548"/>
      <c r="O548"/>
      <c r="P548" s="5"/>
      <c r="Q548" s="5"/>
      <c r="R548"/>
      <c r="S548"/>
      <c r="T548"/>
    </row>
    <row r="549" ht="12.75">
      <c r="A549"/>
      <c r="B549"/>
      <c r="C549"/>
      <c r="D549" s="1"/>
      <c r="E549" s="23"/>
      <c r="F549" s="23"/>
      <c r="G549" s="23"/>
      <c r="H549" s="23"/>
      <c r="I549" s="23"/>
      <c r="J549"/>
      <c r="K549"/>
      <c r="L549"/>
      <c r="M549"/>
      <c r="N549"/>
      <c r="O549"/>
      <c r="P549" s="5"/>
      <c r="Q549" s="5"/>
      <c r="R549"/>
      <c r="S549"/>
      <c r="T549"/>
    </row>
    <row r="550" ht="12.75">
      <c r="A550"/>
      <c r="B550"/>
      <c r="C550"/>
      <c r="D550" s="1"/>
      <c r="E550" s="23"/>
      <c r="F550" s="23"/>
      <c r="G550" s="23"/>
      <c r="H550" s="23"/>
      <c r="I550" s="23"/>
      <c r="J550"/>
      <c r="K550"/>
      <c r="L550"/>
      <c r="M550"/>
      <c r="N550"/>
      <c r="O550"/>
      <c r="P550" s="5"/>
      <c r="Q550" s="5"/>
      <c r="R550"/>
      <c r="S550"/>
      <c r="T550"/>
    </row>
    <row r="551" ht="12.75">
      <c r="A551"/>
      <c r="B551"/>
      <c r="C551"/>
      <c r="D551" s="1"/>
      <c r="E551" s="23"/>
      <c r="F551" s="23"/>
      <c r="G551" s="23"/>
      <c r="H551" s="23"/>
      <c r="I551" s="23"/>
      <c r="J551"/>
      <c r="K551"/>
      <c r="L551"/>
      <c r="M551"/>
      <c r="N551"/>
      <c r="O551"/>
      <c r="P551" s="5"/>
      <c r="Q551" s="5"/>
      <c r="R551"/>
      <c r="S551"/>
      <c r="T551"/>
    </row>
    <row r="552" ht="12.75">
      <c r="A552"/>
      <c r="B552"/>
      <c r="C552"/>
      <c r="D552" s="1"/>
      <c r="E552" s="23"/>
      <c r="F552" s="23"/>
      <c r="G552" s="23"/>
      <c r="H552" s="23"/>
      <c r="I552" s="23"/>
      <c r="J552"/>
      <c r="K552"/>
      <c r="L552"/>
      <c r="M552"/>
      <c r="N552"/>
      <c r="O552"/>
      <c r="P552" s="5"/>
      <c r="Q552" s="5"/>
      <c r="R552"/>
      <c r="S552"/>
      <c r="T552"/>
    </row>
    <row r="553" ht="12.75">
      <c r="A553"/>
      <c r="B553"/>
      <c r="C553"/>
      <c r="D553" s="1"/>
      <c r="E553" s="23"/>
      <c r="F553" s="23"/>
      <c r="G553" s="23"/>
      <c r="H553" s="23"/>
      <c r="I553" s="23"/>
      <c r="J553"/>
      <c r="K553"/>
      <c r="L553"/>
      <c r="M553"/>
      <c r="N553"/>
      <c r="O553"/>
      <c r="P553" s="5"/>
      <c r="Q553" s="5"/>
      <c r="R553"/>
      <c r="S553"/>
      <c r="T553"/>
    </row>
    <row r="554" ht="12.75">
      <c r="A554"/>
      <c r="B554"/>
      <c r="C554"/>
      <c r="D554" s="1"/>
      <c r="E554" s="23"/>
      <c r="F554" s="23"/>
      <c r="G554" s="23"/>
      <c r="H554" s="23"/>
      <c r="I554" s="23"/>
      <c r="J554"/>
      <c r="K554"/>
      <c r="L554"/>
      <c r="M554"/>
      <c r="N554"/>
      <c r="O554"/>
      <c r="P554" s="5"/>
      <c r="Q554" s="5"/>
      <c r="R554"/>
      <c r="S554"/>
      <c r="T554"/>
    </row>
    <row r="555" ht="12.75">
      <c r="A555"/>
      <c r="B555"/>
      <c r="C555"/>
      <c r="D555" s="1"/>
      <c r="E555" s="23"/>
      <c r="F555" s="23"/>
      <c r="G555" s="23"/>
      <c r="H555" s="23"/>
      <c r="I555" s="23"/>
      <c r="J555"/>
      <c r="K555"/>
      <c r="L555"/>
      <c r="M555"/>
      <c r="N555"/>
      <c r="O555"/>
      <c r="P555" s="5"/>
      <c r="Q555" s="5"/>
      <c r="R555"/>
      <c r="S555"/>
      <c r="T555"/>
    </row>
    <row r="556" ht="12.75">
      <c r="A556"/>
      <c r="B556"/>
      <c r="C556"/>
      <c r="D556" s="1"/>
      <c r="E556" s="23"/>
      <c r="F556" s="23"/>
      <c r="G556" s="23"/>
      <c r="H556" s="23"/>
      <c r="I556" s="23"/>
      <c r="J556"/>
      <c r="K556"/>
      <c r="L556"/>
      <c r="M556"/>
      <c r="N556"/>
      <c r="O556"/>
      <c r="P556" s="5"/>
      <c r="Q556" s="5"/>
      <c r="R556"/>
      <c r="S556"/>
      <c r="T556"/>
    </row>
    <row r="557" ht="12.75">
      <c r="A557"/>
      <c r="B557"/>
      <c r="C557"/>
      <c r="D557" s="1"/>
      <c r="E557" s="23"/>
      <c r="F557" s="23"/>
      <c r="G557" s="23"/>
      <c r="H557" s="23"/>
      <c r="I557" s="23"/>
      <c r="J557"/>
      <c r="K557"/>
      <c r="L557"/>
      <c r="M557"/>
      <c r="N557"/>
      <c r="O557"/>
      <c r="P557" s="5"/>
      <c r="Q557" s="5"/>
      <c r="R557"/>
      <c r="S557"/>
      <c r="T557"/>
    </row>
    <row r="558" ht="12.75">
      <c r="A558"/>
      <c r="B558"/>
      <c r="C558"/>
      <c r="D558" s="1"/>
      <c r="E558" s="5"/>
      <c r="F558" s="5"/>
      <c r="G558" s="5"/>
      <c r="H558" s="5"/>
      <c r="I558"/>
      <c r="J558"/>
      <c r="K558"/>
      <c r="L558"/>
      <c r="M558"/>
      <c r="N558"/>
      <c r="O558"/>
      <c r="P558" s="5"/>
      <c r="Q558" s="5"/>
      <c r="R558"/>
      <c r="S558"/>
      <c r="T558"/>
    </row>
    <row r="559" ht="12.75">
      <c r="A559"/>
      <c r="B559"/>
      <c r="C559"/>
      <c r="D559" s="1"/>
      <c r="E559" s="5"/>
      <c r="F559" s="5"/>
      <c r="G559" s="5"/>
      <c r="H559" s="5"/>
      <c r="I559"/>
      <c r="J559"/>
      <c r="K559"/>
      <c r="L559"/>
      <c r="M559"/>
      <c r="N559"/>
      <c r="O559"/>
      <c r="P559" s="5"/>
      <c r="Q559" s="5"/>
      <c r="R559"/>
      <c r="S559"/>
      <c r="T559"/>
    </row>
    <row r="560" ht="12.75">
      <c r="A560"/>
      <c r="B560"/>
      <c r="C560"/>
      <c r="D560" s="1"/>
      <c r="E560" s="5"/>
      <c r="F560" s="5"/>
      <c r="G560" s="5"/>
      <c r="H560" s="5"/>
      <c r="I560"/>
      <c r="J560"/>
      <c r="K560"/>
      <c r="L560"/>
      <c r="M560"/>
      <c r="N560"/>
      <c r="O560"/>
      <c r="P560" s="5"/>
      <c r="Q560" s="5"/>
      <c r="R560"/>
      <c r="S560"/>
      <c r="T560"/>
    </row>
    <row r="561" ht="12.75">
      <c r="A561"/>
      <c r="B561"/>
      <c r="C561"/>
      <c r="D561" s="1"/>
      <c r="E561" s="5"/>
      <c r="F561" s="5"/>
      <c r="G561" s="5"/>
      <c r="H561" s="5"/>
      <c r="I561"/>
      <c r="J561"/>
      <c r="K561"/>
      <c r="L561"/>
      <c r="M561"/>
      <c r="N561"/>
      <c r="O561"/>
      <c r="P561" s="5"/>
      <c r="Q561" s="5"/>
      <c r="R561"/>
      <c r="S561"/>
      <c r="T561"/>
    </row>
    <row r="562" ht="12.75">
      <c r="A562"/>
      <c r="B562"/>
      <c r="C562"/>
      <c r="D562" s="1"/>
      <c r="E562" s="5"/>
      <c r="F562" s="5"/>
      <c r="G562" s="5"/>
      <c r="H562" s="5"/>
      <c r="I562"/>
      <c r="J562"/>
      <c r="K562"/>
      <c r="L562"/>
      <c r="M562"/>
      <c r="N562"/>
      <c r="O562"/>
      <c r="P562" s="5"/>
      <c r="Q562" s="5"/>
      <c r="R562"/>
      <c r="S562"/>
      <c r="T562"/>
    </row>
    <row r="563" ht="12.75">
      <c r="A563"/>
      <c r="B563"/>
      <c r="C563"/>
      <c r="D563" s="1"/>
      <c r="E563" s="5"/>
      <c r="F563" s="5"/>
      <c r="G563" s="5"/>
      <c r="H563" s="5"/>
      <c r="I563"/>
      <c r="J563"/>
      <c r="K563"/>
      <c r="L563"/>
      <c r="M563"/>
      <c r="N563"/>
      <c r="O563"/>
      <c r="P563" s="5"/>
      <c r="Q563" s="5"/>
      <c r="R563"/>
      <c r="S563"/>
      <c r="T563"/>
    </row>
    <row r="564" ht="12.75">
      <c r="A564"/>
      <c r="B564"/>
      <c r="C564"/>
      <c r="D564" s="1"/>
      <c r="E564" s="5"/>
      <c r="F564" s="5"/>
      <c r="G564" s="5"/>
      <c r="H564" s="5"/>
      <c r="I564"/>
      <c r="J564"/>
      <c r="K564"/>
      <c r="L564"/>
      <c r="M564"/>
      <c r="N564"/>
      <c r="O564"/>
      <c r="P564" s="5"/>
      <c r="Q564" s="5"/>
      <c r="R564"/>
      <c r="S564"/>
      <c r="T564"/>
    </row>
    <row r="565" ht="12.75">
      <c r="A565"/>
      <c r="B565"/>
      <c r="C565"/>
      <c r="D565" s="1"/>
      <c r="E565" s="5"/>
      <c r="F565" s="5"/>
      <c r="G565" s="5"/>
      <c r="H565" s="5"/>
      <c r="I565"/>
      <c r="J565"/>
      <c r="K565"/>
      <c r="L565"/>
      <c r="M565"/>
      <c r="N565"/>
      <c r="O565"/>
      <c r="P565" s="5"/>
      <c r="Q565" s="5"/>
      <c r="R565"/>
      <c r="S565"/>
      <c r="T565"/>
    </row>
    <row r="566" ht="12.75">
      <c r="A566"/>
      <c r="B566"/>
      <c r="C566"/>
      <c r="D566" s="1"/>
      <c r="E566" s="5"/>
      <c r="F566" s="5"/>
      <c r="G566" s="5"/>
      <c r="H566" s="5"/>
      <c r="I566"/>
      <c r="J566"/>
      <c r="K566"/>
      <c r="L566"/>
      <c r="M566"/>
      <c r="N566"/>
      <c r="O566"/>
      <c r="P566" s="5"/>
      <c r="Q566" s="5"/>
      <c r="R566"/>
      <c r="S566"/>
      <c r="T566"/>
    </row>
    <row r="567" ht="12.75">
      <c r="A567"/>
      <c r="B567"/>
      <c r="C567"/>
      <c r="D567" s="1"/>
      <c r="E567" s="5"/>
      <c r="F567" s="5"/>
      <c r="G567" s="5"/>
      <c r="H567" s="5"/>
      <c r="I567"/>
      <c r="J567"/>
      <c r="K567"/>
      <c r="L567"/>
      <c r="M567"/>
      <c r="N567"/>
      <c r="O567"/>
      <c r="P567" s="5"/>
      <c r="Q567" s="5"/>
      <c r="R567"/>
      <c r="S567"/>
      <c r="T567"/>
    </row>
    <row r="568" ht="12.75">
      <c r="A568"/>
      <c r="B568"/>
      <c r="C568"/>
      <c r="D568" s="1"/>
      <c r="E568" s="5"/>
      <c r="F568" s="5"/>
      <c r="G568" s="5"/>
      <c r="H568" s="5"/>
      <c r="I568"/>
      <c r="J568"/>
      <c r="K568"/>
      <c r="L568"/>
      <c r="M568"/>
      <c r="N568"/>
      <c r="O568"/>
      <c r="P568" s="5"/>
      <c r="Q568" s="5"/>
      <c r="R568"/>
      <c r="S568"/>
      <c r="T568"/>
    </row>
    <row r="569" ht="12.75">
      <c r="A569"/>
      <c r="B569"/>
      <c r="C569"/>
      <c r="D569" s="1"/>
      <c r="E569" s="5"/>
      <c r="F569" s="5"/>
      <c r="G569" s="5"/>
      <c r="H569" s="5"/>
      <c r="I569"/>
      <c r="J569"/>
      <c r="K569"/>
      <c r="L569"/>
      <c r="M569"/>
      <c r="N569"/>
      <c r="O569"/>
      <c r="P569" s="5"/>
      <c r="Q569" s="5"/>
      <c r="R569"/>
      <c r="S569"/>
      <c r="T569"/>
    </row>
    <row r="570" ht="12.75">
      <c r="A570"/>
      <c r="B570"/>
      <c r="C570"/>
      <c r="D570" s="1"/>
      <c r="E570" s="5"/>
      <c r="F570" s="5"/>
      <c r="G570" s="5"/>
      <c r="H570" s="5"/>
      <c r="I570"/>
      <c r="J570"/>
      <c r="K570"/>
      <c r="L570"/>
      <c r="M570"/>
      <c r="N570"/>
      <c r="O570"/>
      <c r="P570" s="5"/>
      <c r="Q570" s="5"/>
      <c r="R570"/>
      <c r="S570"/>
      <c r="T570"/>
    </row>
    <row r="571" ht="12.75">
      <c r="A571"/>
      <c r="B571"/>
      <c r="C571"/>
      <c r="D571" s="1"/>
      <c r="E571" s="5"/>
      <c r="F571" s="5"/>
      <c r="G571" s="5"/>
      <c r="H571" s="5"/>
      <c r="I571"/>
      <c r="J571"/>
      <c r="K571"/>
      <c r="L571"/>
      <c r="M571"/>
      <c r="N571"/>
      <c r="O571"/>
      <c r="P571" s="5"/>
      <c r="Q571" s="5"/>
      <c r="R571"/>
      <c r="S571"/>
      <c r="T571"/>
    </row>
    <row r="572" ht="12.75">
      <c r="A572"/>
      <c r="B572"/>
      <c r="C572"/>
      <c r="D572" s="1"/>
      <c r="E572" s="5"/>
      <c r="F572" s="5"/>
      <c r="G572" s="5"/>
      <c r="H572" s="5"/>
      <c r="I572"/>
      <c r="J572"/>
      <c r="K572"/>
      <c r="L572"/>
      <c r="M572"/>
      <c r="N572"/>
      <c r="O572"/>
      <c r="P572" s="5"/>
      <c r="Q572" s="5"/>
      <c r="R572"/>
      <c r="S572"/>
      <c r="T572"/>
    </row>
    <row r="573" ht="12.75">
      <c r="A573"/>
      <c r="B573"/>
      <c r="C573"/>
      <c r="D573" s="1"/>
      <c r="E573" s="5"/>
      <c r="F573" s="5"/>
      <c r="G573" s="5"/>
      <c r="H573" s="5"/>
      <c r="I573"/>
      <c r="J573"/>
      <c r="K573"/>
      <c r="L573"/>
      <c r="M573"/>
      <c r="N573"/>
      <c r="O573"/>
      <c r="P573" s="5"/>
      <c r="Q573" s="5"/>
      <c r="R573"/>
      <c r="S573"/>
      <c r="T573"/>
    </row>
    <row r="574" ht="12.75">
      <c r="A574"/>
      <c r="B574"/>
      <c r="C574"/>
      <c r="D574" s="1"/>
      <c r="E574" s="5"/>
      <c r="F574" s="5"/>
      <c r="G574" s="5"/>
      <c r="H574" s="5"/>
      <c r="I574"/>
      <c r="J574"/>
      <c r="K574"/>
      <c r="L574"/>
      <c r="M574"/>
      <c r="N574"/>
      <c r="O574"/>
      <c r="P574" s="5"/>
      <c r="Q574" s="5"/>
      <c r="R574"/>
      <c r="S574"/>
      <c r="T574"/>
    </row>
    <row r="575" ht="12.75">
      <c r="A575"/>
      <c r="B575"/>
      <c r="C575"/>
      <c r="D575" s="1"/>
      <c r="E575" s="5"/>
      <c r="F575" s="5"/>
      <c r="G575" s="5"/>
      <c r="H575" s="5"/>
      <c r="I575"/>
      <c r="J575"/>
      <c r="K575"/>
      <c r="L575"/>
      <c r="M575"/>
      <c r="N575"/>
      <c r="O575"/>
      <c r="P575" s="5"/>
      <c r="Q575" s="5"/>
      <c r="R575"/>
      <c r="S575"/>
      <c r="T575"/>
    </row>
    <row r="576" ht="12.75">
      <c r="A576"/>
      <c r="B576"/>
      <c r="C576"/>
      <c r="D576" s="1"/>
      <c r="E576" s="5"/>
      <c r="F576" s="5"/>
      <c r="G576" s="5"/>
      <c r="H576" s="5"/>
      <c r="I576"/>
      <c r="J576"/>
      <c r="K576"/>
      <c r="L576"/>
      <c r="M576"/>
      <c r="N576"/>
      <c r="O576"/>
      <c r="P576" s="5"/>
      <c r="Q576" s="5"/>
      <c r="R576"/>
      <c r="S576"/>
      <c r="T576"/>
    </row>
    <row r="577" ht="12.75">
      <c r="A577"/>
      <c r="B577"/>
      <c r="C577"/>
      <c r="D577" s="1"/>
      <c r="E577" s="5"/>
      <c r="F577" s="5"/>
      <c r="G577" s="5"/>
      <c r="H577" s="5"/>
      <c r="I577"/>
      <c r="J577"/>
      <c r="K577"/>
      <c r="L577"/>
      <c r="M577"/>
      <c r="N577"/>
      <c r="O577"/>
      <c r="P577" s="5"/>
      <c r="Q577" s="5"/>
      <c r="R577"/>
      <c r="S577"/>
      <c r="T577"/>
    </row>
    <row r="578" ht="12.75">
      <c r="A578"/>
      <c r="B578"/>
      <c r="C578"/>
      <c r="D578" s="1"/>
      <c r="E578" s="5"/>
      <c r="F578" s="5"/>
      <c r="G578" s="5"/>
      <c r="H578" s="5"/>
      <c r="I578"/>
      <c r="J578"/>
      <c r="K578"/>
      <c r="L578"/>
      <c r="M578"/>
      <c r="N578"/>
      <c r="O578"/>
      <c r="P578" s="5"/>
      <c r="Q578" s="5"/>
      <c r="R578"/>
      <c r="S578"/>
      <c r="T578"/>
    </row>
    <row r="579" ht="12.75">
      <c r="A579"/>
      <c r="B579"/>
      <c r="C579"/>
      <c r="D579" s="1"/>
      <c r="E579" s="5"/>
      <c r="F579" s="5"/>
      <c r="G579" s="5"/>
      <c r="H579" s="5"/>
      <c r="I579"/>
      <c r="J579"/>
      <c r="K579"/>
      <c r="L579"/>
      <c r="M579"/>
      <c r="N579"/>
      <c r="O579"/>
      <c r="P579" s="5"/>
      <c r="Q579" s="5"/>
      <c r="R579"/>
      <c r="S579"/>
      <c r="T579"/>
    </row>
    <row r="580" ht="12.75">
      <c r="A580"/>
      <c r="B580"/>
      <c r="C580"/>
      <c r="D580" s="1"/>
      <c r="E580" s="5"/>
      <c r="F580" s="5"/>
      <c r="G580" s="5"/>
      <c r="H580" s="5"/>
      <c r="I580"/>
      <c r="J580"/>
      <c r="K580"/>
      <c r="L580"/>
      <c r="M580"/>
      <c r="N580"/>
      <c r="O580"/>
      <c r="P580" s="5"/>
      <c r="Q580" s="5"/>
      <c r="R580"/>
      <c r="S580"/>
      <c r="T580"/>
    </row>
    <row r="581" ht="12.75">
      <c r="A581"/>
      <c r="B581"/>
      <c r="C581"/>
      <c r="D581" s="1"/>
      <c r="E581" s="5"/>
      <c r="F581" s="5"/>
      <c r="G581" s="5"/>
      <c r="H581" s="5"/>
      <c r="I581"/>
      <c r="J581"/>
      <c r="K581"/>
      <c r="L581"/>
      <c r="M581"/>
      <c r="N581"/>
      <c r="O581"/>
      <c r="P581" s="5"/>
      <c r="Q581" s="5"/>
      <c r="R581"/>
      <c r="S581"/>
      <c r="T581"/>
    </row>
    <row r="582" ht="12.75">
      <c r="A582"/>
      <c r="B582"/>
      <c r="C582"/>
      <c r="D582" s="1"/>
      <c r="E582" s="5"/>
      <c r="F582" s="5"/>
      <c r="G582" s="5"/>
      <c r="H582" s="5"/>
      <c r="I582"/>
      <c r="J582"/>
      <c r="K582"/>
      <c r="L582"/>
      <c r="M582"/>
      <c r="N582"/>
      <c r="O582"/>
      <c r="P582" s="5"/>
      <c r="Q582" s="5"/>
      <c r="R582"/>
      <c r="S582"/>
      <c r="T582"/>
    </row>
    <row r="583" ht="12.75">
      <c r="A583"/>
      <c r="B583"/>
      <c r="C583"/>
      <c r="D583" s="1"/>
      <c r="E583" s="5"/>
      <c r="F583" s="5"/>
      <c r="G583" s="5"/>
      <c r="H583" s="5"/>
      <c r="I583"/>
      <c r="J583"/>
      <c r="K583"/>
      <c r="L583"/>
      <c r="M583"/>
      <c r="N583"/>
      <c r="O583"/>
      <c r="P583" s="5"/>
      <c r="Q583" s="5"/>
      <c r="R583"/>
      <c r="S583"/>
      <c r="T583"/>
    </row>
    <row r="584" ht="12.75">
      <c r="A584"/>
      <c r="B584"/>
      <c r="C584"/>
      <c r="D584" s="1"/>
      <c r="E584" s="5"/>
      <c r="F584" s="5"/>
      <c r="G584" s="5"/>
      <c r="H584" s="5"/>
      <c r="I584"/>
      <c r="J584"/>
      <c r="K584"/>
      <c r="L584"/>
      <c r="M584"/>
      <c r="N584"/>
      <c r="O584"/>
      <c r="P584" s="5"/>
      <c r="Q584" s="5"/>
      <c r="R584"/>
      <c r="S584"/>
      <c r="T584"/>
    </row>
    <row r="585" ht="12.75">
      <c r="A585"/>
      <c r="B585"/>
      <c r="C585"/>
      <c r="D585" s="1"/>
      <c r="E585" s="5"/>
      <c r="F585" s="5"/>
      <c r="G585" s="5"/>
      <c r="H585" s="5"/>
      <c r="I585"/>
      <c r="J585"/>
      <c r="K585"/>
      <c r="L585"/>
      <c r="M585"/>
      <c r="N585"/>
      <c r="O585"/>
      <c r="P585" s="5"/>
      <c r="Q585" s="5"/>
      <c r="R585"/>
      <c r="S585"/>
      <c r="T585"/>
    </row>
    <row r="586" ht="12.75">
      <c r="A586"/>
      <c r="B586"/>
      <c r="C586"/>
      <c r="D586" s="1"/>
      <c r="E586" s="5"/>
      <c r="F586" s="5"/>
      <c r="G586" s="5"/>
      <c r="H586" s="5"/>
      <c r="I586"/>
      <c r="J586"/>
      <c r="K586"/>
      <c r="L586"/>
      <c r="M586"/>
      <c r="N586"/>
      <c r="O586"/>
      <c r="P586" s="5"/>
      <c r="Q586" s="5"/>
      <c r="R586"/>
      <c r="S586"/>
      <c r="T586"/>
    </row>
    <row r="587" ht="12.75">
      <c r="A587"/>
      <c r="B587"/>
      <c r="C587"/>
      <c r="D587" s="1"/>
      <c r="E587" s="5"/>
      <c r="F587" s="5"/>
      <c r="G587" s="5"/>
      <c r="H587" s="5"/>
      <c r="I587"/>
      <c r="J587"/>
      <c r="K587"/>
      <c r="L587"/>
      <c r="M587"/>
      <c r="N587"/>
      <c r="O587"/>
      <c r="P587" s="5"/>
      <c r="Q587" s="5"/>
      <c r="R587"/>
      <c r="S587"/>
      <c r="T587"/>
    </row>
    <row r="588" ht="12.75">
      <c r="A588"/>
      <c r="B588"/>
      <c r="C588"/>
      <c r="D588" s="1"/>
      <c r="E588" s="5"/>
      <c r="F588" s="5"/>
      <c r="G588" s="5"/>
      <c r="H588" s="5"/>
      <c r="I588"/>
      <c r="J588"/>
      <c r="K588"/>
      <c r="L588"/>
      <c r="M588"/>
      <c r="N588"/>
      <c r="O588"/>
      <c r="P588" s="5"/>
      <c r="Q588" s="5"/>
      <c r="R588"/>
      <c r="S588"/>
      <c r="T588"/>
    </row>
    <row r="589" ht="12.75">
      <c r="A589"/>
      <c r="B589"/>
      <c r="C589"/>
      <c r="D589" s="1"/>
      <c r="E589" s="5"/>
      <c r="F589" s="5"/>
      <c r="G589" s="5"/>
      <c r="H589" s="5"/>
      <c r="I589"/>
      <c r="J589"/>
      <c r="K589"/>
      <c r="L589"/>
      <c r="M589"/>
      <c r="N589"/>
      <c r="O589"/>
      <c r="P589" s="5"/>
      <c r="Q589" s="5"/>
      <c r="R589"/>
      <c r="S589"/>
      <c r="T589"/>
    </row>
    <row r="590" ht="12.75">
      <c r="A590"/>
      <c r="B590"/>
      <c r="C590"/>
      <c r="D590" s="1"/>
      <c r="E590" s="5"/>
      <c r="F590" s="5"/>
      <c r="G590" s="5"/>
      <c r="H590" s="5"/>
      <c r="I590"/>
      <c r="J590"/>
      <c r="K590"/>
      <c r="L590"/>
      <c r="M590"/>
      <c r="N590"/>
      <c r="O590"/>
      <c r="P590" s="5"/>
      <c r="Q590" s="5"/>
      <c r="R590"/>
      <c r="S590"/>
      <c r="T590"/>
    </row>
  </sheetData>
  <mergeCells count="2">
    <mergeCell ref="A5:K5"/>
    <mergeCell ref="A6:K6"/>
  </mergeCells>
  <printOptions headings="0" gridLines="0" horizontalCentered="0" verticalCentered="0"/>
  <pageMargins left="0.74791666666666701" right="0.74791666666666701" top="0.98402777777777795" bottom="0.9840277777777779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onlyoffice/8.2.1.38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de-DE</dc:language>
  <cp:lastModifiedBy>Thomas Chmara</cp:lastModifiedBy>
  <cp:revision>1</cp:revision>
  <dcterms:modified xsi:type="dcterms:W3CDTF">2024-11-13T10:28:14Z</dcterms:modified>
</cp:coreProperties>
</file>