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4.xml" ContentType="application/vnd.openxmlformats-officedocument.spreadsheetml.table+xml"/>
  <Override PartName="/xl/workbook.xml" ContentType="application/vnd.openxmlformats-officedocument.spreadsheetml.sheet.main+xml"/>
  <Override PartName="/xl/tables/table3.xml" ContentType="application/vnd.openxmlformats-officedocument.spreadsheetml.table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bookViews>
    <workbookView xWindow="360" yWindow="15" windowWidth="20955" windowHeight="9720" activeTab="3"/>
  </bookViews>
  <sheets>
    <sheet name="Shopping" sheetId="1" state="visible" r:id="rId1"/>
    <sheet name="Boodschappen JKi" sheetId="2" state="visible" r:id="rId2"/>
    <sheet name="Kosten Weekend" sheetId="3" state="visible" r:id="rId3"/>
    <sheet name="Bijdrage" sheetId="4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<sst xmlns="http://schemas.openxmlformats.org/spreadsheetml/2006/main" count="74" uniqueCount="74">
  <si>
    <t>Shoppinglist</t>
  </si>
  <si>
    <t>Koffie</t>
  </si>
  <si>
    <t>Thee</t>
  </si>
  <si>
    <t>Kruidenthee</t>
  </si>
  <si>
    <t>Hafermelk</t>
  </si>
  <si>
    <t>Toastbrood</t>
  </si>
  <si>
    <t>Kaas</t>
  </si>
  <si>
    <t>Smeerkaas</t>
  </si>
  <si>
    <t>Leverworst</t>
  </si>
  <si>
    <t>Seleriesalade</t>
  </si>
  <si>
    <t>Noten</t>
  </si>
  <si>
    <t>Kipcurrysalade</t>
  </si>
  <si>
    <t>Dipsaus</t>
  </si>
  <si>
    <t>Lunchpakketjes</t>
  </si>
  <si>
    <t>Most</t>
  </si>
  <si>
    <t>Suuremost</t>
  </si>
  <si>
    <t>Column1</t>
  </si>
  <si>
    <t>Column2</t>
  </si>
  <si>
    <t>CHF/stuck</t>
  </si>
  <si>
    <t>Aantal</t>
  </si>
  <si>
    <t>CHF</t>
  </si>
  <si>
    <t>Column3</t>
  </si>
  <si>
    <t>Reckholder</t>
  </si>
  <si>
    <t>Fruit/groente-snacks</t>
  </si>
  <si>
    <t xml:space="preserve">Biota 30ml</t>
  </si>
  <si>
    <t>fris</t>
  </si>
  <si>
    <t xml:space="preserve">Arinzano Bianco</t>
  </si>
  <si>
    <t xml:space="preserve">schenking jk (3)</t>
  </si>
  <si>
    <t xml:space="preserve">Don Pascual Roasod</t>
  </si>
  <si>
    <t xml:space="preserve">Primittivo G.Castell</t>
  </si>
  <si>
    <t xml:space="preserve">Steak Tatar (Luca)</t>
  </si>
  <si>
    <t>coop</t>
  </si>
  <si>
    <t>koffie/thee/fris/chips/kaas/</t>
  </si>
  <si>
    <t>Summary</t>
  </si>
  <si>
    <t>wat</t>
  </si>
  <si>
    <t>Zonder</t>
  </si>
  <si>
    <t>Zaterdag</t>
  </si>
  <si>
    <t xml:space="preserve">Drankjes Zaterdag</t>
  </si>
  <si>
    <t>Onderkomen/eten</t>
  </si>
  <si>
    <t>Bier</t>
  </si>
  <si>
    <t xml:space="preserve">Eten Vrijdag</t>
  </si>
  <si>
    <t xml:space="preserve">Wijn wit</t>
  </si>
  <si>
    <t>Lunchpakkjes</t>
  </si>
  <si>
    <t xml:space="preserve">Win rood</t>
  </si>
  <si>
    <t xml:space="preserve">OV groepsreis</t>
  </si>
  <si>
    <t xml:space="preserve">Eten zaterdag</t>
  </si>
  <si>
    <t xml:space="preserve">Cora, Corin, Edo, Herman, Erik, Lucien, Huub, Hans, Michiel, Emil, Cobi, Cornelis</t>
  </si>
  <si>
    <t>Boot</t>
  </si>
  <si>
    <t xml:space="preserve">Boddschappen JKI</t>
  </si>
  <si>
    <t xml:space="preserve">Edo CC</t>
  </si>
  <si>
    <t>Hans</t>
  </si>
  <si>
    <t>Wie</t>
  </si>
  <si>
    <t>alk</t>
  </si>
  <si>
    <t>Kosten</t>
  </si>
  <si>
    <t xml:space="preserve">Zonder a2</t>
  </si>
  <si>
    <t xml:space="preserve">Met a</t>
  </si>
  <si>
    <t>Betalen</t>
  </si>
  <si>
    <t>Netto</t>
  </si>
  <si>
    <t>Neto</t>
  </si>
  <si>
    <t>Cora</t>
  </si>
  <si>
    <t>a</t>
  </si>
  <si>
    <t>Corin</t>
  </si>
  <si>
    <t>Edo</t>
  </si>
  <si>
    <t>Herman</t>
  </si>
  <si>
    <t>Erik</t>
  </si>
  <si>
    <t>Lucien</t>
  </si>
  <si>
    <t>Huub</t>
  </si>
  <si>
    <t>Hanna</t>
  </si>
  <si>
    <t>n</t>
  </si>
  <si>
    <t>Julia</t>
  </si>
  <si>
    <t>Michiel</t>
  </si>
  <si>
    <t>Emil</t>
  </si>
  <si>
    <t>Cobi</t>
  </si>
  <si>
    <t>Cornelis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</si>
</sst>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[$CHF-807]\ #,##0.00"/>
  </numFmts>
  <fonts count="2">
    <font>
      <sz val="11.000000"/>
      <color theme="1"/>
      <name val="Calibri"/>
      <scheme val="minor"/>
    </font>
    <font>
      <sz val="11.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"/>
        <bgColor theme="4" tint="0"/>
      </patternFill>
    </fill>
    <fill>
      <patternFill patternType="solid">
        <fgColor theme="5" tint="0"/>
        <bgColor theme="5" tint="0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0" fillId="0" borderId="0" numFmtId="164" xfId="0" applyNumberFormat="1"/>
    <xf fontId="0" fillId="0" borderId="0" numFmtId="165" xfId="0" applyNumberFormat="1"/>
    <xf fontId="0" fillId="2" borderId="0" numFmtId="0" xfId="0" applyFill="1"/>
    <xf fontId="0" fillId="2" borderId="0" numFmtId="165" xfId="0" applyNumberFormat="1" applyFill="1"/>
    <xf fontId="0" fillId="2" borderId="0" numFmtId="0" xfId="0" applyFill="1"/>
    <xf fontId="0" fillId="3" borderId="0" numFmtId="0" xfId="0" applyFill="1"/>
    <xf fontId="0" fillId="3" borderId="0" numFmtId="165" xfId="0" applyNumberFormat="1" applyFill="1"/>
    <xf fontId="0" fillId="3" borderId="0" numFmtId="165" xfId="0" applyNumberFormat="1" applyFill="1"/>
    <xf fontId="0" fillId="0" borderId="0" numFmtId="0" xfId="0"/>
    <xf fontId="0" fillId="0" borderId="0" numFmtId="2" xfId="0" applyNumberFormat="1"/>
    <xf fontId="1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le1" ref="$A$1:$F$10" totalsRowCount="1">
  <autoFilter ref="$A$1:$F$9"/>
  <tableColumns count="6">
    <tableColumn id="1" name="Column1" totalsRowLabel="Summary"/>
    <tableColumn id="2" name="Column2"/>
    <tableColumn id="3" name="CHF/stuck"/>
    <tableColumn id="4" name="Aantal"/>
    <tableColumn id="5" name="CHF" totalsRowFunction="sum"/>
    <tableColumn id="6" name="Column3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able2" ref="A2:C12" totalsRowCount="1">
  <autoFilter ref="A2:C11"/>
  <tableColumns count="3">
    <tableColumn id="1" name="wat" totalsRowLabel="Summary"/>
    <tableColumn id="2" name="CHF" totalsRowFunction="sum"/>
    <tableColumn id="3" name="Zonder" totalsRowFunction="su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displayName="Tabelle1" ref="E2:G7" totalsRowCount="1">
  <autoFilter ref="E2:G6"/>
  <tableColumns count="3">
    <tableColumn id="1" name="Zaterdag" totalsRowLabel="Summary"/>
    <tableColumn id="2" name="CHF" totalsRowFunction="sum"/>
    <tableColumn id="3" name="Drankjes Zaterdag" totalsRowLabel="Cora, Corin, Edo, Herman, Erik, Lucien, Huub, Hans, Michiel, Emil, Cobi, Corneli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displayName="Tabelle3" ref="A1:H15">
  <autoFilter ref="A1:H15"/>
  <tableColumns count="8">
    <tableColumn id="1" name="Wie"/>
    <tableColumn id="2" name="alk"/>
    <tableColumn id="3" name="Kosten"/>
    <tableColumn id="4" name="Zonder a2"/>
    <tableColumn id="5" name="Met a"/>
    <tableColumn id="6" name="Betalen"/>
    <tableColumn id="7" name="Netto"/>
    <tableColumn id="8" name="Neto"/>
  </tableColumns>
  <tableStyleInfo name="TableStyleLight9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Relationship  Id="rId2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23.421875"/>
  </cols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  <row r="8" ht="14.25">
      <c r="A8" s="1" t="s">
        <v>7</v>
      </c>
    </row>
    <row r="9" ht="14.25">
      <c r="A9" t="s">
        <v>8</v>
      </c>
    </row>
    <row r="10" ht="14.25">
      <c r="A10" t="s">
        <v>9</v>
      </c>
    </row>
    <row r="11" ht="14.25">
      <c r="A11" t="s">
        <v>10</v>
      </c>
    </row>
    <row r="12" ht="14.25">
      <c r="A12" t="s">
        <v>11</v>
      </c>
    </row>
    <row r="13" ht="14.25">
      <c r="A13" t="s">
        <v>12</v>
      </c>
    </row>
    <row r="15" ht="14.25">
      <c r="A15" t="s">
        <v>13</v>
      </c>
    </row>
    <row r="17" ht="14.25">
      <c r="A17" t="s">
        <v>14</v>
      </c>
    </row>
    <row r="18" ht="14.25">
      <c r="A18" t="s">
        <v>15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1" activeCellId="0" sqref="A1"/>
    </sheetView>
  </sheetViews>
  <sheetFormatPr defaultRowHeight="14.25"/>
  <cols>
    <col bestFit="1" min="1" max="1" width="11.00390625"/>
    <col customWidth="1" min="2" max="2" width="25.421875"/>
    <col bestFit="1" min="3" max="3" width="12.00390625"/>
    <col customWidth="1" min="5" max="5" width="12.140625"/>
    <col bestFit="1" customWidth="1" min="6" max="6" width="24.421875"/>
  </cols>
  <sheetData>
    <row r="1" ht="14.25">
      <c r="A1" t="s">
        <v>16</v>
      </c>
      <c r="B1" t="s">
        <v>17</v>
      </c>
      <c r="C1" t="s">
        <v>18</v>
      </c>
      <c r="D1" s="2" t="s">
        <v>19</v>
      </c>
      <c r="E1" s="1" t="s">
        <v>20</v>
      </c>
      <c r="F1" t="s">
        <v>21</v>
      </c>
    </row>
    <row r="2" ht="14.25">
      <c r="A2" s="3">
        <v>46274</v>
      </c>
      <c r="B2" t="s">
        <v>22</v>
      </c>
      <c r="C2" s="4">
        <v>60</v>
      </c>
      <c r="D2" s="2">
        <v>1</v>
      </c>
      <c r="E2" s="4">
        <f t="shared" ref="E2:E9" si="0">C2*D2</f>
        <v>60</v>
      </c>
      <c r="F2" t="s">
        <v>23</v>
      </c>
    </row>
    <row r="3" ht="14.25">
      <c r="B3" t="s">
        <v>24</v>
      </c>
      <c r="C3" s="4">
        <v>3.25</v>
      </c>
      <c r="D3" s="2">
        <v>7</v>
      </c>
      <c r="E3" s="4">
        <f t="shared" si="0"/>
        <v>22.75</v>
      </c>
      <c r="F3" t="s">
        <v>25</v>
      </c>
    </row>
    <row r="4" ht="14.25">
      <c r="B4" t="s">
        <v>26</v>
      </c>
      <c r="C4" s="4">
        <v>21</v>
      </c>
      <c r="D4" s="2">
        <v>0</v>
      </c>
      <c r="E4" s="4">
        <f t="shared" si="0"/>
        <v>0</v>
      </c>
      <c r="F4" t="s">
        <v>27</v>
      </c>
    </row>
    <row r="5" ht="14.25">
      <c r="B5" t="s">
        <v>28</v>
      </c>
      <c r="C5" s="4">
        <v>11.9</v>
      </c>
      <c r="D5" s="2">
        <v>0</v>
      </c>
      <c r="E5" s="4">
        <f t="shared" si="0"/>
        <v>0</v>
      </c>
    </row>
    <row r="6" ht="14.25">
      <c r="B6" t="s">
        <v>29</v>
      </c>
      <c r="C6" s="4">
        <v>12.5</v>
      </c>
      <c r="D6" s="2">
        <v>0</v>
      </c>
      <c r="E6" s="4">
        <f t="shared" si="0"/>
        <v>0</v>
      </c>
      <c r="F6" t="s">
        <v>27</v>
      </c>
    </row>
    <row r="7" ht="14.25">
      <c r="A7" s="3">
        <v>46276</v>
      </c>
      <c r="B7" t="s">
        <v>30</v>
      </c>
      <c r="C7" s="4">
        <v>5.9000000000000004</v>
      </c>
      <c r="D7" s="2">
        <v>3.9399999999999999</v>
      </c>
      <c r="E7" s="4">
        <f t="shared" si="0"/>
        <v>23.246000000000002</v>
      </c>
    </row>
    <row r="8" ht="14.25">
      <c r="A8" s="3">
        <v>46276</v>
      </c>
      <c r="B8" t="s">
        <v>31</v>
      </c>
      <c r="C8" s="4">
        <v>60</v>
      </c>
      <c r="D8" s="2">
        <v>1</v>
      </c>
      <c r="E8" s="4">
        <f t="shared" si="0"/>
        <v>60</v>
      </c>
      <c r="F8" t="s">
        <v>32</v>
      </c>
    </row>
    <row r="9" ht="14.25">
      <c r="A9" s="3">
        <v>46275</v>
      </c>
      <c r="B9" t="s">
        <v>10</v>
      </c>
      <c r="C9" s="4">
        <v>15.9</v>
      </c>
      <c r="D9" s="2">
        <v>1</v>
      </c>
      <c r="E9" s="4">
        <f t="shared" si="0"/>
        <v>15.9</v>
      </c>
    </row>
    <row r="10" ht="14.25">
      <c r="A10" t="s">
        <v>33</v>
      </c>
      <c r="E10" s="4">
        <f>SUBTOTAL(109,Table1[CHF])</f>
        <v>181.89600000000002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2" zoomScale="100" workbookViewId="0">
      <selection activeCell="A1" activeCellId="0" sqref="A1"/>
    </sheetView>
  </sheetViews>
  <sheetFormatPr defaultRowHeight="14.25"/>
  <cols>
    <col customWidth="1" min="1" max="1" width="42.00390625"/>
    <col customWidth="1" min="2" max="2" width="21.00390625"/>
    <col bestFit="1" min="3" max="3" width="11.7109375"/>
    <col bestFit="1" min="5" max="5" width="10.7109375"/>
    <col bestFit="1" min="6" max="6" width="10.140625"/>
    <col customWidth="1" min="7" max="7" width="64.8515625"/>
  </cols>
  <sheetData>
    <row r="2" ht="14.25">
      <c r="A2" t="s">
        <v>34</v>
      </c>
      <c r="B2" t="s">
        <v>20</v>
      </c>
      <c r="C2" t="s">
        <v>35</v>
      </c>
      <c r="E2" t="s">
        <v>36</v>
      </c>
      <c r="F2" t="s">
        <v>20</v>
      </c>
      <c r="G2" t="s">
        <v>37</v>
      </c>
    </row>
    <row r="3" ht="14.25">
      <c r="A3" s="5" t="s">
        <v>38</v>
      </c>
      <c r="B3" s="6">
        <v>1642</v>
      </c>
      <c r="C3" s="6">
        <f>Table2[[#This Row],[CHF]]</f>
        <v>1642</v>
      </c>
      <c r="E3" t="s">
        <v>39</v>
      </c>
      <c r="F3" s="4">
        <v>26</v>
      </c>
    </row>
    <row r="4" ht="14.25">
      <c r="A4" s="7" t="s">
        <v>40</v>
      </c>
      <c r="B4" s="6">
        <v>786</v>
      </c>
      <c r="C4" s="6">
        <f>Table2[[#This Row],[CHF]]</f>
        <v>786</v>
      </c>
      <c r="E4" t="s">
        <v>41</v>
      </c>
      <c r="F4" s="4">
        <v>42</v>
      </c>
    </row>
    <row r="5" ht="14.25">
      <c r="A5" s="7" t="s">
        <v>42</v>
      </c>
      <c r="B5" s="6">
        <v>91</v>
      </c>
      <c r="C5" s="6">
        <f>Table2[[#This Row],[CHF]]</f>
        <v>91</v>
      </c>
      <c r="E5" t="s">
        <v>43</v>
      </c>
      <c r="F5" s="4">
        <v>44</v>
      </c>
    </row>
    <row r="6" ht="14.25">
      <c r="A6" s="8" t="s">
        <v>44</v>
      </c>
      <c r="B6" s="9">
        <v>252</v>
      </c>
      <c r="C6" s="9">
        <f>Table2[[#This Row],[CHF]]</f>
        <v>252</v>
      </c>
      <c r="E6" t="s">
        <v>39</v>
      </c>
      <c r="F6" s="4">
        <v>4.5</v>
      </c>
    </row>
    <row r="7" ht="14.25">
      <c r="A7" s="8" t="s">
        <v>45</v>
      </c>
      <c r="B7" s="10">
        <f>490.5</f>
        <v>490.5</v>
      </c>
      <c r="C7" s="9">
        <f>Table2[[#This Row],[CHF]]-Tabelle1[[#Totals],[CHF]]</f>
        <v>374</v>
      </c>
      <c r="E7" s="11" t="s">
        <v>33</v>
      </c>
      <c r="F7" s="4">
        <f>SUBTOTAL(109,Tabelle1[CHF])</f>
        <v>116.5</v>
      </c>
      <c r="G7" t="s">
        <v>46</v>
      </c>
    </row>
    <row r="8" ht="14.25">
      <c r="A8" s="8" t="s">
        <v>47</v>
      </c>
      <c r="B8" s="9">
        <v>207.90000000000001</v>
      </c>
      <c r="C8" s="9">
        <f>Table2[[#This Row],[CHF]]</f>
        <v>207.90000000000001</v>
      </c>
      <c r="F8" s="4"/>
    </row>
    <row r="9" ht="14.25">
      <c r="A9" s="8" t="s">
        <v>48</v>
      </c>
      <c r="B9" s="9">
        <f>Table1[[#Totals],[CHF]]</f>
        <v>181.89600000000002</v>
      </c>
      <c r="C9" s="9">
        <f>Table2[[#This Row],[CHF]]</f>
        <v>181.89600000000002</v>
      </c>
    </row>
    <row r="10" ht="14.25">
      <c r="B10" s="4"/>
    </row>
    <row r="12" ht="14.25">
      <c r="A12" t="s">
        <v>33</v>
      </c>
      <c r="B12" s="4">
        <f>SUBTOTAL(109,Table2[CHF])</f>
        <v>3651.2960000000003</v>
      </c>
      <c r="C12" s="4">
        <f>SUBTOTAL(109,Table2[Zonder])</f>
        <v>3534.7960000000003</v>
      </c>
    </row>
    <row r="13" ht="14.25">
      <c r="A13" s="5" t="s">
        <v>49</v>
      </c>
      <c r="B13" s="6">
        <v>2519</v>
      </c>
      <c r="C13" s="6"/>
    </row>
    <row r="14" ht="14.25">
      <c r="A14" s="8" t="s">
        <v>50</v>
      </c>
      <c r="B14" s="9">
        <f>Table2[[#Totals],[CHF]]-B13</f>
        <v>1132.2960000000003</v>
      </c>
      <c r="C14" s="9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2" width="11.421875"/>
    <col bestFit="1" min="3" max="3" width="12.28125"/>
    <col bestFit="1" min="4" max="5" width="9.57421875"/>
    <col bestFit="1" min="6" max="6" width="12.28125"/>
    <col bestFit="1" customWidth="1" min="7" max="7" width="8.140625"/>
  </cols>
  <sheetData>
    <row r="1" ht="14.25">
      <c r="A1" t="s">
        <v>51</v>
      </c>
      <c r="B1" s="1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ht="14.25">
      <c r="A2" t="s">
        <v>59</v>
      </c>
      <c r="B2" s="11" t="s">
        <v>60</v>
      </c>
      <c r="C2" s="4"/>
      <c r="D2" s="12">
        <f>Table2[[#Totals],[Zonder]]/14</f>
        <v>252.4854285714286</v>
      </c>
      <c r="E2" s="12">
        <f>Tabelle1[[#Totals],[CHF]]/12</f>
        <v>9.7083333333333339</v>
      </c>
      <c r="F2" s="4">
        <f>SUM(Tabelle3[[#This Row],[Zonder a2]:[Met a]])</f>
        <v>262.19376190476191</v>
      </c>
      <c r="G2" s="13">
        <f>Tabelle3[[#This Row],[Betalen]]+Tabelle3[[#This Row],[Kosten]]</f>
        <v>262.19376190476191</v>
      </c>
    </row>
    <row r="3" ht="14.25">
      <c r="A3" t="s">
        <v>61</v>
      </c>
      <c r="B3" s="11" t="s">
        <v>60</v>
      </c>
      <c r="C3" s="4"/>
      <c r="D3" s="12">
        <f>Table2[[#Totals],[Zonder]]/14</f>
        <v>252.4854285714286</v>
      </c>
      <c r="E3" s="12">
        <f>Tabelle1[[#Totals],[CHF]]/12</f>
        <v>9.7083333333333339</v>
      </c>
      <c r="F3" s="4">
        <f>SUM(Tabelle3[[#This Row],[Zonder a2]:[Met a]])</f>
        <v>262.19376190476191</v>
      </c>
      <c r="G3" s="13">
        <f>Tabelle3[[#This Row],[Betalen]]+Tabelle3[[#This Row],[Kosten]]</f>
        <v>262.19376190476191</v>
      </c>
    </row>
    <row r="4" ht="14.25">
      <c r="A4" t="s">
        <v>62</v>
      </c>
      <c r="B4" s="11" t="s">
        <v>60</v>
      </c>
      <c r="C4" s="4">
        <v>-2519</v>
      </c>
      <c r="D4" s="12">
        <f>Table2[[#Totals],[Zonder]]/14</f>
        <v>252.4854285714286</v>
      </c>
      <c r="E4" s="12">
        <f>Tabelle1[[#Totals],[CHF]]/12</f>
        <v>9.7083333333333339</v>
      </c>
      <c r="F4" s="4">
        <f>SUM(Tabelle3[[#This Row],[Zonder a2]:[Met a]])</f>
        <v>262.19376190476191</v>
      </c>
      <c r="G4" s="13">
        <f>Tabelle3[[#This Row],[Betalen]]+Tabelle3[[#This Row],[Kosten]]</f>
        <v>-2256.8062380952379</v>
      </c>
    </row>
    <row r="5" ht="14.25">
      <c r="A5" t="s">
        <v>63</v>
      </c>
      <c r="B5" s="11" t="s">
        <v>60</v>
      </c>
      <c r="C5" s="4"/>
      <c r="D5" s="12">
        <f>Table2[[#Totals],[Zonder]]/14</f>
        <v>252.4854285714286</v>
      </c>
      <c r="E5" s="12">
        <f>Tabelle1[[#Totals],[CHF]]/12</f>
        <v>9.7083333333333339</v>
      </c>
      <c r="F5" s="4">
        <f>SUM(Tabelle3[[#This Row],[Zonder a2]:[Met a]])</f>
        <v>262.19376190476191</v>
      </c>
      <c r="G5" s="13">
        <f>Tabelle3[[#This Row],[Betalen]]+Tabelle3[[#This Row],[Kosten]]</f>
        <v>262.19376190476191</v>
      </c>
    </row>
    <row r="6" ht="14.25">
      <c r="A6" t="s">
        <v>64</v>
      </c>
      <c r="B6" s="11" t="s">
        <v>60</v>
      </c>
      <c r="C6" s="4"/>
      <c r="D6" s="12">
        <f>Table2[[#Totals],[Zonder]]/14</f>
        <v>252.4854285714286</v>
      </c>
      <c r="E6" s="12">
        <f>Tabelle1[[#Totals],[CHF]]/12</f>
        <v>9.7083333333333339</v>
      </c>
      <c r="F6" s="4">
        <f>SUM(Tabelle3[[#This Row],[Zonder a2]:[Met a]])</f>
        <v>262.19376190476191</v>
      </c>
      <c r="G6" s="13">
        <f>Tabelle3[[#This Row],[Betalen]]+Tabelle3[[#This Row],[Kosten]]</f>
        <v>262.19376190476191</v>
      </c>
    </row>
    <row r="7" ht="14.25">
      <c r="A7" t="s">
        <v>65</v>
      </c>
      <c r="B7" s="11" t="s">
        <v>60</v>
      </c>
      <c r="C7" s="4"/>
      <c r="D7" s="12">
        <f>Table2[[#Totals],[Zonder]]/14</f>
        <v>252.4854285714286</v>
      </c>
      <c r="E7" s="12">
        <f>Tabelle1[[#Totals],[CHF]]/12</f>
        <v>9.7083333333333339</v>
      </c>
      <c r="F7" s="4">
        <f>SUM(Tabelle3[[#This Row],[Zonder a2]:[Met a]])</f>
        <v>262.19376190476191</v>
      </c>
      <c r="G7" s="13">
        <f>Tabelle3[[#This Row],[Betalen]]+Tabelle3[[#This Row],[Kosten]]</f>
        <v>262.19376190476191</v>
      </c>
    </row>
    <row r="8" ht="14.25">
      <c r="A8" t="s">
        <v>66</v>
      </c>
      <c r="B8" s="11" t="s">
        <v>60</v>
      </c>
      <c r="C8" s="4"/>
      <c r="D8" s="12">
        <f>Table2[[#Totals],[Zonder]]/14</f>
        <v>252.4854285714286</v>
      </c>
      <c r="E8" s="12">
        <f>Tabelle1[[#Totals],[CHF]]/12</f>
        <v>9.7083333333333339</v>
      </c>
      <c r="F8" s="4">
        <f>SUM(Tabelle3[[#This Row],[Zonder a2]:[Met a]])</f>
        <v>262.19376190476191</v>
      </c>
      <c r="G8" s="13">
        <f>Tabelle3[[#This Row],[Betalen]]+Tabelle3[[#This Row],[Kosten]]</f>
        <v>262.19376190476191</v>
      </c>
    </row>
    <row r="9" ht="14.25">
      <c r="A9" t="s">
        <v>50</v>
      </c>
      <c r="B9" s="11" t="s">
        <v>60</v>
      </c>
      <c r="C9" s="4">
        <f>-'Kosten Weekend'!B14</f>
        <v>-1132.2960000000003</v>
      </c>
      <c r="D9" s="12">
        <f>Table2[[#Totals],[Zonder]]/14</f>
        <v>252.4854285714286</v>
      </c>
      <c r="E9" s="12">
        <f>Tabelle1[[#Totals],[CHF]]/12</f>
        <v>9.7083333333333339</v>
      </c>
      <c r="F9" s="4">
        <f>SUM(Tabelle3[[#This Row],[Zonder a2]:[Met a]])</f>
        <v>262.19376190476191</v>
      </c>
      <c r="G9" s="13">
        <f>Tabelle3[[#This Row],[Betalen]]+Tabelle3[[#This Row],[Kosten]]</f>
        <v>-870.10223809523836</v>
      </c>
    </row>
    <row r="10" ht="14.25">
      <c r="A10" t="s">
        <v>67</v>
      </c>
      <c r="B10" s="11" t="s">
        <v>68</v>
      </c>
      <c r="C10" s="4"/>
      <c r="D10" s="12">
        <f>Table2[[#Totals],[Zonder]]/14</f>
        <v>252.4854285714286</v>
      </c>
      <c r="E10" s="12">
        <v>0</v>
      </c>
      <c r="F10" s="4">
        <f>SUM(Tabelle3[[#This Row],[Zonder a2]:[Met a]])</f>
        <v>252.4854285714286</v>
      </c>
      <c r="G10" s="13">
        <f>Tabelle3[[#This Row],[Betalen]]+Tabelle3[[#This Row],[Kosten]]</f>
        <v>252.4854285714286</v>
      </c>
    </row>
    <row r="11" ht="14.25">
      <c r="A11" t="s">
        <v>69</v>
      </c>
      <c r="B11" s="11" t="s">
        <v>68</v>
      </c>
      <c r="C11" s="4"/>
      <c r="D11" s="12">
        <f>Table2[[#Totals],[Zonder]]/14</f>
        <v>252.4854285714286</v>
      </c>
      <c r="E11" s="12">
        <v>0</v>
      </c>
      <c r="F11" s="4">
        <f>SUM(Tabelle3[[#This Row],[Zonder a2]:[Met a]])</f>
        <v>252.4854285714286</v>
      </c>
      <c r="G11" s="13">
        <f>Tabelle3[[#This Row],[Betalen]]+Tabelle3[[#This Row],[Kosten]]</f>
        <v>252.4854285714286</v>
      </c>
    </row>
    <row r="12" ht="14.25">
      <c r="A12" t="s">
        <v>70</v>
      </c>
      <c r="B12" s="11" t="s">
        <v>60</v>
      </c>
      <c r="C12" s="4"/>
      <c r="D12" s="12">
        <f>Table2[[#Totals],[Zonder]]/14</f>
        <v>252.4854285714286</v>
      </c>
      <c r="E12" s="12">
        <f>Tabelle1[[#Totals],[CHF]]/12</f>
        <v>9.7083333333333339</v>
      </c>
      <c r="F12" s="4">
        <f>SUM(Tabelle3[[#This Row],[Zonder a2]:[Met a]])</f>
        <v>262.19376190476191</v>
      </c>
      <c r="G12" s="13">
        <f>Tabelle3[[#This Row],[Betalen]]+Tabelle3[[#This Row],[Kosten]]</f>
        <v>262.19376190476191</v>
      </c>
    </row>
    <row r="13" ht="14.25">
      <c r="A13" t="s">
        <v>71</v>
      </c>
      <c r="B13" s="11" t="s">
        <v>60</v>
      </c>
      <c r="C13" s="4"/>
      <c r="D13" s="12">
        <f>Table2[[#Totals],[Zonder]]/14</f>
        <v>252.4854285714286</v>
      </c>
      <c r="E13" s="12">
        <f>Tabelle1[[#Totals],[CHF]]/12</f>
        <v>9.7083333333333339</v>
      </c>
      <c r="F13" s="4">
        <f>SUM(Tabelle3[[#This Row],[Zonder a2]:[Met a]])</f>
        <v>262.19376190476191</v>
      </c>
      <c r="G13" s="13">
        <f>Tabelle3[[#This Row],[Betalen]]+Tabelle3[[#This Row],[Kosten]]</f>
        <v>262.19376190476191</v>
      </c>
    </row>
    <row r="14" ht="14.25">
      <c r="A14" t="s">
        <v>72</v>
      </c>
      <c r="B14" s="11" t="s">
        <v>60</v>
      </c>
      <c r="C14" s="4"/>
      <c r="D14" s="12">
        <f>Table2[[#Totals],[Zonder]]/14</f>
        <v>252.4854285714286</v>
      </c>
      <c r="E14" s="12">
        <f>Tabelle1[[#Totals],[CHF]]/12</f>
        <v>9.7083333333333339</v>
      </c>
      <c r="F14" s="4">
        <f>SUM(Tabelle3[[#This Row],[Zonder a2]:[Met a]])</f>
        <v>262.19376190476191</v>
      </c>
      <c r="G14" s="13">
        <f>Tabelle3[[#This Row],[Betalen]]+Tabelle3[[#This Row],[Kosten]]</f>
        <v>262.19376190476191</v>
      </c>
    </row>
    <row r="15" ht="14.25">
      <c r="A15" t="s">
        <v>73</v>
      </c>
      <c r="B15" s="11" t="s">
        <v>60</v>
      </c>
      <c r="C15" s="4"/>
      <c r="D15" s="12">
        <f>Table2[[#Totals],[Zonder]]/14</f>
        <v>252.4854285714286</v>
      </c>
      <c r="E15" s="12">
        <f>Tabelle1[[#Totals],[CHF]]/12</f>
        <v>9.7083333333333339</v>
      </c>
      <c r="F15" s="4">
        <f>SUM(Tabelle3[[#This Row],[Zonder a2]:[Met a]])</f>
        <v>262.19376190476191</v>
      </c>
      <c r="G15" s="13">
        <f>Tabelle3[[#This Row],[Betalen]]+Tabelle3[[#This Row],[Kosten]]</f>
        <v>262.19376190476191</v>
      </c>
    </row>
    <row r="17" ht="14.25">
      <c r="A17" s="1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onlyoffice/9.4.1.15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Kingma</cp:lastModifiedBy>
  <cp:revision>7</cp:revision>
  <dcterms:modified xsi:type="dcterms:W3CDTF">2026-09-13T16:41:54Z</dcterms:modified>
</cp:coreProperties>
</file>